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310" windowWidth="19420" windowHeight="9290"/>
  </bookViews>
  <sheets>
    <sheet name="RRoad" sheetId="4" r:id="rId1"/>
  </sheets>
  <definedNames>
    <definedName name="_xlnm.Print_Area" localSheetId="0">RRoad!$A$1:$H$37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4" l="1"/>
  <c r="F33" i="4"/>
  <c r="E36" i="4"/>
  <c r="E35" i="4"/>
  <c r="E34" i="4"/>
  <c r="E33" i="4"/>
  <c r="D18" i="4"/>
  <c r="C3" i="4"/>
  <c r="D5" i="4" s="1"/>
  <c r="E18" i="4" l="1"/>
  <c r="C20" i="4" s="1"/>
  <c r="B33" i="4"/>
  <c r="D11" i="4"/>
  <c r="D7" i="4"/>
  <c r="D20" i="4" l="1"/>
  <c r="D6" i="4"/>
  <c r="E20" i="4" l="1"/>
  <c r="D14" i="4"/>
  <c r="E14" i="4" s="1"/>
  <c r="F14" i="4" s="1"/>
  <c r="G14" i="4" s="1"/>
  <c r="D13" i="4"/>
  <c r="E13" i="4" s="1"/>
  <c r="F13" i="4" s="1"/>
  <c r="G13" i="4" s="1"/>
  <c r="D12" i="4"/>
  <c r="E12" i="4" s="1"/>
  <c r="F12" i="4" s="1"/>
  <c r="G12" i="4" s="1"/>
  <c r="E11" i="4"/>
  <c r="F11" i="4" s="1"/>
  <c r="G11" i="4" s="1"/>
  <c r="G33" i="4" l="1"/>
  <c r="G34" i="4"/>
  <c r="F35" i="4" l="1"/>
  <c r="G35" i="4" s="1"/>
  <c r="F36" i="4"/>
  <c r="G36" i="4" s="1"/>
  <c r="F37" i="4" l="1"/>
</calcChain>
</file>

<file path=xl/sharedStrings.xml><?xml version="1.0" encoding="utf-8"?>
<sst xmlns="http://schemas.openxmlformats.org/spreadsheetml/2006/main" count="77" uniqueCount="67">
  <si>
    <t>Tender Document Sheet</t>
  </si>
  <si>
    <t>Bid Period</t>
  </si>
  <si>
    <t>EMD</t>
  </si>
  <si>
    <t>Estimated Cost</t>
  </si>
  <si>
    <t>Tender Capacity</t>
  </si>
  <si>
    <t>A*N*1.5-B</t>
  </si>
  <si>
    <t>Financial TO</t>
  </si>
  <si>
    <t>2 * Estimated Cost</t>
  </si>
  <si>
    <t>Technical</t>
  </si>
  <si>
    <t>Sl. No</t>
  </si>
  <si>
    <t>Item Description</t>
  </si>
  <si>
    <t>Earthwork excavation / Embankment (combined Quantities)</t>
  </si>
  <si>
    <t>Estimated Quantity</t>
  </si>
  <si>
    <t>80% of the Estimated Quantity</t>
  </si>
  <si>
    <t>Peak Construction period</t>
  </si>
  <si>
    <t>12 months</t>
  </si>
  <si>
    <t xml:space="preserve">1 similar work Work 50% of the cost of work </t>
  </si>
  <si>
    <t>Peak Construction Period of 9Months</t>
  </si>
  <si>
    <t>RCC (M20,M25,M30,…..)</t>
  </si>
  <si>
    <t>Line of Credit</t>
  </si>
  <si>
    <t xml:space="preserve">1st </t>
  </si>
  <si>
    <t>15% at end of 3rd Month</t>
  </si>
  <si>
    <t>2nd</t>
  </si>
  <si>
    <t>40 % at end of 6th Month</t>
  </si>
  <si>
    <t xml:space="preserve">3rd </t>
  </si>
  <si>
    <t>75% at end of 9th Month</t>
  </si>
  <si>
    <t>100% at end of 12th Month</t>
  </si>
  <si>
    <t>4th</t>
  </si>
  <si>
    <t>Per Month</t>
  </si>
  <si>
    <t>Total duration</t>
  </si>
  <si>
    <t>9 months</t>
  </si>
  <si>
    <t>Unit</t>
  </si>
  <si>
    <t>Cu.m</t>
  </si>
  <si>
    <t>Liquid Assets</t>
  </si>
  <si>
    <t>No.</t>
  </si>
  <si>
    <t>Equipment Type and Characteristics</t>
  </si>
  <si>
    <t>Minimum Required</t>
  </si>
  <si>
    <t xml:space="preserve">Total </t>
  </si>
  <si>
    <t>Owned</t>
  </si>
  <si>
    <t>Lease/Hired</t>
  </si>
  <si>
    <r>
      <t>1.</t>
    </r>
    <r>
      <rPr>
        <sz val="7"/>
        <color rgb="FF000000"/>
        <rFont val="Times New Roman"/>
        <family val="1"/>
      </rPr>
      <t xml:space="preserve">                  </t>
    </r>
    <r>
      <rPr>
        <sz val="12"/>
        <color rgb="FF000000"/>
        <rFont val="Cambria"/>
        <family val="1"/>
      </rPr>
      <t> </t>
    </r>
  </si>
  <si>
    <t xml:space="preserve">Hydraulic Excavator </t>
  </si>
  <si>
    <t>Nos</t>
  </si>
  <si>
    <r>
      <t>2.</t>
    </r>
    <r>
      <rPr>
        <sz val="7"/>
        <color rgb="FF000000"/>
        <rFont val="Times New Roman"/>
        <family val="1"/>
      </rPr>
      <t xml:space="preserve">                  </t>
    </r>
    <r>
      <rPr>
        <sz val="12"/>
        <color rgb="FF000000"/>
        <rFont val="Cambria"/>
        <family val="1"/>
      </rPr>
      <t> </t>
    </r>
  </si>
  <si>
    <t xml:space="preserve">Asphalt Paver </t>
  </si>
  <si>
    <r>
      <t>3.</t>
    </r>
    <r>
      <rPr>
        <sz val="7"/>
        <color rgb="FF000000"/>
        <rFont val="Times New Roman"/>
        <family val="1"/>
      </rPr>
      <t xml:space="preserve">                  </t>
    </r>
    <r>
      <rPr>
        <sz val="12"/>
        <color rgb="FF000000"/>
        <rFont val="Cambria"/>
        <family val="1"/>
      </rPr>
      <t> </t>
    </r>
  </si>
  <si>
    <t>Fixed Form Or Slip Form Paver</t>
  </si>
  <si>
    <t>1 (Owned or Leased)</t>
  </si>
  <si>
    <r>
      <t>4.</t>
    </r>
    <r>
      <rPr>
        <sz val="7"/>
        <color rgb="FF000000"/>
        <rFont val="Times New Roman"/>
        <family val="1"/>
      </rPr>
      <t xml:space="preserve">                  </t>
    </r>
    <r>
      <rPr>
        <sz val="12"/>
        <color rgb="FF000000"/>
        <rFont val="Cambria"/>
        <family val="1"/>
      </rPr>
      <t> </t>
    </r>
  </si>
  <si>
    <t>Vibratory Roller</t>
  </si>
  <si>
    <r>
      <t>5.</t>
    </r>
    <r>
      <rPr>
        <sz val="7"/>
        <color rgb="FF000000"/>
        <rFont val="Times New Roman"/>
        <family val="1"/>
      </rPr>
      <t xml:space="preserve">                  </t>
    </r>
    <r>
      <rPr>
        <sz val="12"/>
        <color rgb="FF000000"/>
        <rFont val="Cambria"/>
        <family val="1"/>
      </rPr>
      <t> </t>
    </r>
  </si>
  <si>
    <t>Tippers</t>
  </si>
  <si>
    <t>Nos.</t>
  </si>
  <si>
    <t>Milestones Amt</t>
  </si>
  <si>
    <t>Break up</t>
  </si>
  <si>
    <t>Milestones</t>
  </si>
  <si>
    <t>Roundoff</t>
  </si>
  <si>
    <t>120 Days</t>
  </si>
  <si>
    <t>Similar Work</t>
  </si>
  <si>
    <t>Similar Work means construction/redevelopment of Road such as Construction of New Road, Redevelopment of existing road including widening with rigid and∕ or flexible pavement.</t>
  </si>
  <si>
    <t>113.86 Crores</t>
  </si>
  <si>
    <t>Rigid Pavement/ Concrete Pavement Works (PQC ,DLC)</t>
  </si>
  <si>
    <t>Bituminous Work/ Flexible Pavement (DBM, BC, SDBC)</t>
  </si>
  <si>
    <t>Ring Road</t>
  </si>
  <si>
    <t>56.88 Crores</t>
  </si>
  <si>
    <t>28.45 Crores</t>
  </si>
  <si>
    <t>18.96 Crores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</si>
</sst>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15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Calibri"/>
      <family val="2"/>
    </font>
    <font>
      <sz val="11"/>
      <name val="Times New Roman"/>
      <family val="2"/>
    </font>
    <font>
      <sz val="12"/>
      <name val="Calibri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i/>
      <sz val="10"/>
      <color rgb="FF000000"/>
      <name val="Cambria"/>
      <family val="1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7"/>
      <color rgb="FF000000"/>
      <name val="Times New Roman"/>
      <family val="1"/>
    </font>
    <font>
      <sz val="18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vertical="center"/>
    </xf>
    <xf numFmtId="10" fontId="0" fillId="0" borderId="0" xfId="0" applyNumberFormat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0" fontId="0" fillId="0" borderId="9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3" fontId="9" fillId="0" borderId="1" xfId="0" applyNumberFormat="1" applyFont="1" applyBorder="1" applyAlignment="1">
      <alignment vertical="center"/>
    </xf>
    <xf numFmtId="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43" fontId="0" fillId="0" borderId="6" xfId="0" applyNumberForma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4" fillId="0" borderId="11" xfId="0" applyNumberFormat="1" applyFont="1" applyBorder="1" applyAlignment="1">
      <alignment horizontal="center"/>
    </xf>
    <xf numFmtId="0" fontId="0" fillId="0" borderId="13" xfId="0" applyBorder="1"/>
    <xf numFmtId="3" fontId="3" fillId="0" borderId="1" xfId="0" applyNumberFormat="1" applyFont="1" applyBorder="1" applyAlignment="1">
      <alignment vertical="center"/>
    </xf>
    <xf numFmtId="41" fontId="0" fillId="0" borderId="1" xfId="0" applyNumberFormat="1" applyBorder="1" applyAlignment="1">
      <alignment horizontal="center"/>
    </xf>
    <xf numFmtId="41" fontId="3" fillId="0" borderId="11" xfId="0" applyNumberFormat="1" applyFont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0" xfId="0" applyAlignment="1"/>
    <xf numFmtId="0" fontId="0" fillId="0" borderId="8" xfId="0" applyBorder="1" applyAlignment="1"/>
    <xf numFmtId="10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 wrapText="1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BreakPreview" topLeftCell="A22" zoomScaleNormal="80" zoomScaleSheetLayoutView="100" workbookViewId="0">
      <selection activeCell="F35" sqref="F35"/>
    </sheetView>
  </sheetViews>
  <sheetFormatPr defaultRowHeight="14" x14ac:dyDescent="0.3"/>
  <cols>
    <col min="2" max="2" width="38.54296875" customWidth="1"/>
    <col min="3" max="3" width="31.54296875" customWidth="1"/>
    <col min="4" max="4" width="24.90625" customWidth="1"/>
    <col min="5" max="5" width="17" customWidth="1"/>
    <col min="6" max="6" width="19.36328125" customWidth="1"/>
    <col min="7" max="7" width="19.08984375" customWidth="1"/>
    <col min="8" max="8" width="14.453125" customWidth="1"/>
  </cols>
  <sheetData>
    <row r="1" spans="1:8" s="1" customFormat="1" ht="24.65" customHeight="1" thickBot="1" x14ac:dyDescent="0.35">
      <c r="A1" s="76" t="s">
        <v>63</v>
      </c>
      <c r="B1" s="76"/>
      <c r="C1" s="76"/>
      <c r="D1" s="76"/>
      <c r="E1" s="76"/>
    </row>
    <row r="2" spans="1:8" x14ac:dyDescent="0.3">
      <c r="A2" s="11"/>
      <c r="B2" s="12" t="s">
        <v>0</v>
      </c>
      <c r="C2" s="12"/>
      <c r="D2" s="12"/>
      <c r="E2" s="12"/>
      <c r="F2" s="12"/>
      <c r="G2" s="12"/>
      <c r="H2" s="13"/>
    </row>
    <row r="3" spans="1:8" x14ac:dyDescent="0.3">
      <c r="A3" s="14">
        <v>1</v>
      </c>
      <c r="B3" s="2" t="s">
        <v>3</v>
      </c>
      <c r="C3" s="61">
        <f>ROUND(568831808,0)</f>
        <v>568831808</v>
      </c>
      <c r="D3" s="6"/>
      <c r="E3" s="36" t="s">
        <v>64</v>
      </c>
      <c r="F3" s="15"/>
      <c r="G3" s="15"/>
      <c r="H3" s="16"/>
    </row>
    <row r="4" spans="1:8" ht="30.65" customHeight="1" x14ac:dyDescent="0.3">
      <c r="A4" s="14">
        <v>2</v>
      </c>
      <c r="B4" s="62" t="s">
        <v>1</v>
      </c>
      <c r="C4" s="62" t="s">
        <v>57</v>
      </c>
      <c r="D4" s="62"/>
      <c r="E4" s="63"/>
      <c r="F4" s="15"/>
      <c r="G4" s="15"/>
      <c r="H4" s="16"/>
    </row>
    <row r="5" spans="1:8" ht="30.65" customHeight="1" x14ac:dyDescent="0.3">
      <c r="A5" s="14">
        <v>3</v>
      </c>
      <c r="B5" s="62" t="s">
        <v>2</v>
      </c>
      <c r="C5" s="70">
        <v>0.01</v>
      </c>
      <c r="D5" s="64">
        <f>ROUNDUP(C3*C5,0)</f>
        <v>5688319</v>
      </c>
      <c r="E5" s="63" t="s">
        <v>64</v>
      </c>
      <c r="F5" s="15"/>
      <c r="G5" s="15"/>
      <c r="H5" s="16"/>
    </row>
    <row r="6" spans="1:8" ht="30.65" customHeight="1" x14ac:dyDescent="0.3">
      <c r="A6" s="14">
        <v>4</v>
      </c>
      <c r="B6" s="62" t="s">
        <v>6</v>
      </c>
      <c r="C6" s="70" t="s">
        <v>7</v>
      </c>
      <c r="D6" s="64">
        <f>C3*2</f>
        <v>1137663616</v>
      </c>
      <c r="E6" s="63" t="s">
        <v>60</v>
      </c>
      <c r="F6" s="15"/>
      <c r="G6" s="15"/>
      <c r="H6" s="16"/>
    </row>
    <row r="7" spans="1:8" s="68" customFormat="1" ht="33.65" customHeight="1" x14ac:dyDescent="0.3">
      <c r="A7" s="65">
        <v>5</v>
      </c>
      <c r="B7" s="62" t="s">
        <v>8</v>
      </c>
      <c r="C7" s="71" t="s">
        <v>16</v>
      </c>
      <c r="D7" s="64">
        <f>ROUNDUP(C3*0.5,0)</f>
        <v>284415904</v>
      </c>
      <c r="E7" s="63" t="s">
        <v>65</v>
      </c>
      <c r="F7" s="66"/>
      <c r="G7" s="66"/>
      <c r="H7" s="67"/>
    </row>
    <row r="8" spans="1:8" s="68" customFormat="1" ht="46.75" customHeight="1" x14ac:dyDescent="0.3">
      <c r="A8" s="69"/>
      <c r="B8" s="62" t="s">
        <v>58</v>
      </c>
      <c r="C8" s="77" t="s">
        <v>59</v>
      </c>
      <c r="D8" s="77"/>
      <c r="E8" s="77"/>
      <c r="F8" s="66"/>
      <c r="G8" s="66"/>
      <c r="H8" s="67"/>
    </row>
    <row r="9" spans="1:8" x14ac:dyDescent="0.3">
      <c r="A9" s="22"/>
      <c r="B9" s="15"/>
      <c r="C9" s="15"/>
      <c r="D9" s="15"/>
      <c r="E9" s="15"/>
      <c r="F9" s="15"/>
      <c r="G9" s="15"/>
      <c r="H9" s="16"/>
    </row>
    <row r="10" spans="1:8" s="1" customFormat="1" ht="31" x14ac:dyDescent="0.3">
      <c r="A10" s="20" t="s">
        <v>9</v>
      </c>
      <c r="B10" s="7" t="s">
        <v>10</v>
      </c>
      <c r="C10" s="7" t="s">
        <v>31</v>
      </c>
      <c r="D10" s="7" t="s">
        <v>12</v>
      </c>
      <c r="E10" s="7" t="s">
        <v>28</v>
      </c>
      <c r="F10" s="7" t="s">
        <v>17</v>
      </c>
      <c r="G10" s="42" t="s">
        <v>13</v>
      </c>
      <c r="H10" s="46" t="s">
        <v>56</v>
      </c>
    </row>
    <row r="11" spans="1:8" s="1" customFormat="1" ht="33" customHeight="1" x14ac:dyDescent="0.3">
      <c r="A11" s="21">
        <v>1</v>
      </c>
      <c r="B11" s="9" t="s">
        <v>11</v>
      </c>
      <c r="C11" s="8" t="s">
        <v>32</v>
      </c>
      <c r="D11" s="8">
        <f>17875+17875+17332</f>
        <v>53082</v>
      </c>
      <c r="E11" s="10">
        <f>D11/12</f>
        <v>4423.5</v>
      </c>
      <c r="F11" s="10">
        <f>E11*9</f>
        <v>39811.5</v>
      </c>
      <c r="G11" s="43">
        <f>(80%)*F11</f>
        <v>31849.200000000001</v>
      </c>
      <c r="H11" s="47">
        <v>31850</v>
      </c>
    </row>
    <row r="12" spans="1:8" s="1" customFormat="1" ht="23.4" customHeight="1" x14ac:dyDescent="0.3">
      <c r="A12" s="21">
        <v>2</v>
      </c>
      <c r="B12" s="9" t="s">
        <v>18</v>
      </c>
      <c r="C12" s="8" t="s">
        <v>32</v>
      </c>
      <c r="D12" s="8">
        <f>2232.85+1126.76</f>
        <v>3359.6099999999997</v>
      </c>
      <c r="E12" s="10">
        <f>D12/12</f>
        <v>279.96749999999997</v>
      </c>
      <c r="F12" s="10">
        <f>E12*9</f>
        <v>2519.7074999999995</v>
      </c>
      <c r="G12" s="43">
        <f t="shared" ref="G12:G14" si="0">(80%)*F12</f>
        <v>2015.7659999999996</v>
      </c>
      <c r="H12" s="47">
        <v>2020</v>
      </c>
    </row>
    <row r="13" spans="1:8" s="1" customFormat="1" ht="37.75" customHeight="1" x14ac:dyDescent="0.3">
      <c r="A13" s="21">
        <v>3</v>
      </c>
      <c r="B13" s="9" t="s">
        <v>62</v>
      </c>
      <c r="C13" s="8" t="s">
        <v>32</v>
      </c>
      <c r="D13" s="8">
        <f>1850.1+6732.18</f>
        <v>8582.2800000000007</v>
      </c>
      <c r="E13" s="10">
        <f t="shared" ref="E13:E14" si="1">D13/12</f>
        <v>715.19</v>
      </c>
      <c r="F13" s="10">
        <f t="shared" ref="F13:F14" si="2">E13*9</f>
        <v>6436.7100000000009</v>
      </c>
      <c r="G13" s="43">
        <f t="shared" si="0"/>
        <v>5149.3680000000013</v>
      </c>
      <c r="H13" s="47">
        <v>5150</v>
      </c>
    </row>
    <row r="14" spans="1:8" s="1" customFormat="1" ht="43.25" customHeight="1" x14ac:dyDescent="0.3">
      <c r="A14" s="21">
        <v>4</v>
      </c>
      <c r="B14" s="9" t="s">
        <v>61</v>
      </c>
      <c r="C14" s="8" t="s">
        <v>32</v>
      </c>
      <c r="D14" s="8">
        <f>3574.12+8220.48</f>
        <v>11794.599999999999</v>
      </c>
      <c r="E14" s="10">
        <f t="shared" si="1"/>
        <v>982.88333333333321</v>
      </c>
      <c r="F14" s="10">
        <f t="shared" si="2"/>
        <v>8845.9499999999989</v>
      </c>
      <c r="G14" s="43">
        <f t="shared" si="0"/>
        <v>7076.7599999999993</v>
      </c>
      <c r="H14" s="47">
        <v>7100</v>
      </c>
    </row>
    <row r="15" spans="1:8" x14ac:dyDescent="0.3">
      <c r="A15" s="22"/>
      <c r="B15" s="15"/>
      <c r="C15" s="15"/>
      <c r="D15" s="15"/>
      <c r="E15" s="15"/>
      <c r="F15" s="15"/>
      <c r="G15" s="16"/>
      <c r="H15" s="16"/>
    </row>
    <row r="16" spans="1:8" s="1" customFormat="1" x14ac:dyDescent="0.3">
      <c r="A16" s="79" t="s">
        <v>33</v>
      </c>
      <c r="B16" s="80"/>
      <c r="C16" s="4"/>
      <c r="D16" s="5"/>
      <c r="E16" s="3"/>
      <c r="F16" s="3"/>
      <c r="G16" s="3"/>
      <c r="H16" s="19"/>
    </row>
    <row r="17" spans="1:8" s="1" customFormat="1" x14ac:dyDescent="0.3">
      <c r="A17" s="17"/>
      <c r="B17" s="3" t="s">
        <v>29</v>
      </c>
      <c r="C17" s="4" t="s">
        <v>15</v>
      </c>
      <c r="D17" s="5"/>
      <c r="E17" s="74" t="s">
        <v>28</v>
      </c>
      <c r="F17" s="3"/>
      <c r="G17" s="3"/>
      <c r="H17" s="19"/>
    </row>
    <row r="18" spans="1:8" s="1" customFormat="1" x14ac:dyDescent="0.3">
      <c r="A18" s="17"/>
      <c r="B18" s="3" t="s">
        <v>14</v>
      </c>
      <c r="C18" s="4" t="s">
        <v>30</v>
      </c>
      <c r="D18" s="72">
        <f>C3</f>
        <v>568831808</v>
      </c>
      <c r="E18" s="75">
        <f>ROUND(D18/9,0)</f>
        <v>63203534</v>
      </c>
      <c r="F18" s="37"/>
      <c r="G18" s="73"/>
      <c r="H18" s="19"/>
    </row>
    <row r="19" spans="1:8" s="1" customFormat="1" x14ac:dyDescent="0.3">
      <c r="A19" s="17"/>
      <c r="B19" s="3"/>
      <c r="C19" s="4"/>
      <c r="D19" s="5"/>
      <c r="E19" s="3"/>
      <c r="F19" s="3"/>
      <c r="G19" s="3"/>
      <c r="H19" s="19"/>
    </row>
    <row r="20" spans="1:8" s="1" customFormat="1" x14ac:dyDescent="0.3">
      <c r="A20" s="17"/>
      <c r="B20" s="41" t="s">
        <v>19</v>
      </c>
      <c r="C20" s="44" t="str">
        <f>E18&amp;" x 3 Months"</f>
        <v>63203534 x 3 Months</v>
      </c>
      <c r="D20" s="45">
        <f>ROUND(E18*3,0)</f>
        <v>189610602</v>
      </c>
      <c r="E20" s="58">
        <f>D20</f>
        <v>189610602</v>
      </c>
      <c r="F20" s="41" t="s">
        <v>66</v>
      </c>
      <c r="G20" s="3"/>
      <c r="H20" s="19"/>
    </row>
    <row r="21" spans="1:8" s="1" customFormat="1" x14ac:dyDescent="0.3">
      <c r="A21" s="48"/>
      <c r="B21" s="38"/>
      <c r="C21" s="39"/>
      <c r="D21" s="40"/>
      <c r="E21" s="38"/>
      <c r="F21" s="38"/>
      <c r="G21" s="38"/>
      <c r="H21" s="19"/>
    </row>
    <row r="22" spans="1:8" s="1" customFormat="1" ht="15" x14ac:dyDescent="0.3">
      <c r="A22" s="81" t="s">
        <v>34</v>
      </c>
      <c r="B22" s="82" t="s">
        <v>35</v>
      </c>
      <c r="C22" s="82" t="s">
        <v>31</v>
      </c>
      <c r="D22" s="82" t="s">
        <v>36</v>
      </c>
      <c r="E22" s="82"/>
      <c r="F22" s="26" t="s">
        <v>37</v>
      </c>
      <c r="G22" s="3"/>
      <c r="H22" s="19"/>
    </row>
    <row r="23" spans="1:8" ht="15" x14ac:dyDescent="0.3">
      <c r="A23" s="81"/>
      <c r="B23" s="82"/>
      <c r="C23" s="82"/>
      <c r="D23" s="28" t="s">
        <v>38</v>
      </c>
      <c r="E23" s="28" t="s">
        <v>39</v>
      </c>
      <c r="F23" s="28"/>
      <c r="G23" s="2"/>
      <c r="H23" s="16"/>
    </row>
    <row r="24" spans="1:8" ht="15" x14ac:dyDescent="0.3">
      <c r="A24" s="49" t="s">
        <v>40</v>
      </c>
      <c r="B24" s="27" t="s">
        <v>41</v>
      </c>
      <c r="C24" s="28" t="s">
        <v>42</v>
      </c>
      <c r="D24" s="28">
        <v>1</v>
      </c>
      <c r="E24" s="28">
        <v>1</v>
      </c>
      <c r="F24" s="28">
        <v>2</v>
      </c>
      <c r="G24" s="2"/>
      <c r="H24" s="16"/>
    </row>
    <row r="25" spans="1:8" ht="15" x14ac:dyDescent="0.3">
      <c r="A25" s="49" t="s">
        <v>43</v>
      </c>
      <c r="B25" s="27" t="s">
        <v>44</v>
      </c>
      <c r="C25" s="28" t="s">
        <v>42</v>
      </c>
      <c r="D25" s="28">
        <v>1</v>
      </c>
      <c r="E25" s="28">
        <v>1</v>
      </c>
      <c r="F25" s="28">
        <v>2</v>
      </c>
      <c r="G25" s="2"/>
      <c r="H25" s="16"/>
    </row>
    <row r="26" spans="1:8" ht="15" x14ac:dyDescent="0.3">
      <c r="A26" s="49" t="s">
        <v>45</v>
      </c>
      <c r="B26" s="27" t="s">
        <v>46</v>
      </c>
      <c r="C26" s="28" t="s">
        <v>42</v>
      </c>
      <c r="D26" s="78" t="s">
        <v>47</v>
      </c>
      <c r="E26" s="78"/>
      <c r="F26" s="28">
        <v>1</v>
      </c>
      <c r="G26" s="2"/>
      <c r="H26" s="50"/>
    </row>
    <row r="27" spans="1:8" ht="15" x14ac:dyDescent="0.3">
      <c r="A27" s="49" t="s">
        <v>48</v>
      </c>
      <c r="B27" s="27" t="s">
        <v>49</v>
      </c>
      <c r="C27" s="28" t="s">
        <v>42</v>
      </c>
      <c r="D27" s="28">
        <v>1</v>
      </c>
      <c r="E27" s="28">
        <v>1</v>
      </c>
      <c r="F27" s="28">
        <v>2</v>
      </c>
      <c r="G27" s="2"/>
      <c r="H27" s="50"/>
    </row>
    <row r="28" spans="1:8" ht="15" x14ac:dyDescent="0.3">
      <c r="A28" s="49" t="s">
        <v>50</v>
      </c>
      <c r="B28" s="27" t="s">
        <v>51</v>
      </c>
      <c r="C28" s="28" t="s">
        <v>52</v>
      </c>
      <c r="D28" s="28">
        <v>3</v>
      </c>
      <c r="E28" s="28">
        <v>2</v>
      </c>
      <c r="F28" s="28">
        <v>5</v>
      </c>
      <c r="G28" s="2"/>
      <c r="H28" s="50"/>
    </row>
    <row r="29" spans="1:8" x14ac:dyDescent="0.3">
      <c r="A29" s="23"/>
      <c r="B29" s="18"/>
      <c r="C29" s="24"/>
      <c r="D29" s="25"/>
      <c r="E29" s="18"/>
      <c r="F29" s="18"/>
      <c r="G29" s="16"/>
      <c r="H29" s="50"/>
    </row>
    <row r="30" spans="1:8" x14ac:dyDescent="0.3">
      <c r="A30" s="23"/>
      <c r="B30" s="15" t="s">
        <v>4</v>
      </c>
      <c r="C30" s="15" t="s">
        <v>5</v>
      </c>
      <c r="D30" s="15"/>
      <c r="E30" s="15"/>
      <c r="F30" s="15"/>
      <c r="G30" s="16"/>
      <c r="H30" s="50"/>
    </row>
    <row r="31" spans="1:8" x14ac:dyDescent="0.3">
      <c r="A31" s="22"/>
      <c r="B31" s="15"/>
      <c r="C31" s="15"/>
      <c r="D31" s="15"/>
      <c r="E31" s="15"/>
      <c r="F31" s="15"/>
      <c r="G31" s="16"/>
      <c r="H31" s="16"/>
    </row>
    <row r="32" spans="1:8" s="35" customFormat="1" x14ac:dyDescent="0.3">
      <c r="A32" s="51"/>
      <c r="B32" s="33" t="s">
        <v>3</v>
      </c>
      <c r="C32" s="33"/>
      <c r="D32" s="33" t="s">
        <v>55</v>
      </c>
      <c r="E32" s="33" t="s">
        <v>54</v>
      </c>
      <c r="F32" s="34" t="s">
        <v>53</v>
      </c>
      <c r="G32" s="33"/>
      <c r="H32" s="52"/>
    </row>
    <row r="33" spans="1:8" x14ac:dyDescent="0.3">
      <c r="A33" s="53"/>
      <c r="B33" s="30">
        <f>C3</f>
        <v>568831808</v>
      </c>
      <c r="C33" s="29" t="s">
        <v>20</v>
      </c>
      <c r="D33" s="29" t="s">
        <v>21</v>
      </c>
      <c r="E33" s="31">
        <f>ROUND((15%)*B33,0)</f>
        <v>85324771</v>
      </c>
      <c r="F33" s="31">
        <f>E33</f>
        <v>85324771</v>
      </c>
      <c r="G33" s="59">
        <f>ROUND(F33/91,0)</f>
        <v>937635</v>
      </c>
      <c r="H33" s="16"/>
    </row>
    <row r="34" spans="1:8" x14ac:dyDescent="0.3">
      <c r="A34" s="53"/>
      <c r="B34" s="29"/>
      <c r="C34" s="29" t="s">
        <v>22</v>
      </c>
      <c r="D34" s="29" t="s">
        <v>23</v>
      </c>
      <c r="E34" s="31">
        <f>ROUND((40%)*B33,0)</f>
        <v>227532723</v>
      </c>
      <c r="F34" s="31">
        <f>E34-E33</f>
        <v>142207952</v>
      </c>
      <c r="G34" s="59">
        <f t="shared" ref="G34:G35" si="3">ROUND(F34/91,0)</f>
        <v>1562725</v>
      </c>
      <c r="H34" s="16"/>
    </row>
    <row r="35" spans="1:8" x14ac:dyDescent="0.3">
      <c r="A35" s="53"/>
      <c r="B35" s="29"/>
      <c r="C35" s="29" t="s">
        <v>24</v>
      </c>
      <c r="D35" s="32" t="s">
        <v>25</v>
      </c>
      <c r="E35" s="31">
        <f>ROUND(B33*75%,0)</f>
        <v>426623856</v>
      </c>
      <c r="F35" s="31">
        <f>E35-E34</f>
        <v>199091133</v>
      </c>
      <c r="G35" s="59">
        <f t="shared" si="3"/>
        <v>2187815</v>
      </c>
      <c r="H35" s="16"/>
    </row>
    <row r="36" spans="1:8" x14ac:dyDescent="0.3">
      <c r="A36" s="53"/>
      <c r="B36" s="29"/>
      <c r="C36" s="29" t="s">
        <v>27</v>
      </c>
      <c r="D36" s="32" t="s">
        <v>26</v>
      </c>
      <c r="E36" s="31">
        <f>ROUND(B33*100%,0)</f>
        <v>568831808</v>
      </c>
      <c r="F36" s="31">
        <f>E36-E35</f>
        <v>142207952</v>
      </c>
      <c r="G36" s="59">
        <f>ROUND(F36/92,0)</f>
        <v>1545739</v>
      </c>
      <c r="H36" s="16"/>
    </row>
    <row r="37" spans="1:8" ht="14.5" thickBot="1" x14ac:dyDescent="0.35">
      <c r="A37" s="54"/>
      <c r="B37" s="55"/>
      <c r="C37" s="55"/>
      <c r="D37" s="55"/>
      <c r="E37" s="55"/>
      <c r="F37" s="56">
        <f>SUM(F33:F36)</f>
        <v>568831808</v>
      </c>
      <c r="G37" s="60"/>
      <c r="H37" s="57"/>
    </row>
  </sheetData>
  <mergeCells count="8">
    <mergeCell ref="A1:E1"/>
    <mergeCell ref="C8:E8"/>
    <mergeCell ref="D26:E26"/>
    <mergeCell ref="A16:B16"/>
    <mergeCell ref="A22:A23"/>
    <mergeCell ref="B22:B23"/>
    <mergeCell ref="C22:C23"/>
    <mergeCell ref="D22:E2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RRoad</vt:lpstr>
      <vt:lpstr>RRoad!Print_Area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</dc:creator>
  <cp:lastModifiedBy>VINAYRAJ</cp:lastModifiedBy>
  <cp:lastPrinted>2018-09-24T07:10:22Z</cp:lastPrinted>
  <dcterms:created xsi:type="dcterms:W3CDTF">2018-03-11T09:00:33Z</dcterms:created>
  <dcterms:modified xsi:type="dcterms:W3CDTF">2018-09-24T18:57:47Z</dcterms:modified>
</cp:coreProperties>
</file>