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'BoQ1'!$A$1:$BC$46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<sst xmlns="http://schemas.openxmlformats.org/spreadsheetml/2006/main" count="360" uniqueCount="101">
  <si>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</si>
  <si>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</si>
  <si>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</si>
  <si>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</si>
  <si>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</si>
  <si>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</si>
  <si>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</si>
  <si>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</si>
  <si>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</si>
  <si>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</si>
  <si>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</si>
  <si>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</si>
  <si>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</si>
  <si>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</si>
  <si>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</si>
  <si>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</si>
  <si>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</si>
  <si>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</si>
  <si>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</si>
  <si>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</si>
  <si>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</si>
  <si>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</si>
  <si>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</si>
  <si>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</si>
  <si>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</si>
  <si>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</si>
  <si>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</si>
  <si>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</si>
  <si>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</si>
  <si>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</si>
  <si>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</si>
  <si>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</si>
  <si>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</si>
  <si>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</si>
  <si>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</si>
  <si>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</si>
  <si>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</si>
  <si>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</si>
  <si>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</si>
  <si>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</si>
  <si>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</si>
  <si>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</si>
  <si>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</si>
  <si>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</si>
  <si>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</si>
  <si>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</si>
  <si>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</si>
  <si>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</si>
  <si>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</si>
  <si>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</si>
  <si>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</si>
  <si>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</si>
  <si>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</si>
  <si>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</si>
  <si>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</si>
  <si>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BI01010001010000000000000515BI0100001124</t>
  </si>
  <si>
    <t>BI01010001010000000000000515BI0100001125</t>
  </si>
  <si>
    <t>BI01010001010000000000000515BI0100001126</t>
  </si>
  <si>
    <t>BI01010001010000000000000515BI0100001127</t>
  </si>
  <si>
    <t>BI01010001010000000000000515BI0100001128</t>
  </si>
  <si>
    <t>BI01010001010000000000000515BI0100001129</t>
  </si>
  <si>
    <t>item5</t>
  </si>
  <si>
    <t>Total in Figures</t>
  </si>
  <si>
    <t>Percentage</t>
  </si>
  <si>
    <t>Full Conversion</t>
  </si>
  <si>
    <t>Quoted Rate in Words</t>
  </si>
  <si>
    <t>Quoted Rate in Figures</t>
  </si>
  <si>
    <t>IOCL</t>
  </si>
  <si>
    <t>Select, At Par, Excess (+), Less (-)</t>
  </si>
  <si>
    <t>Select</t>
  </si>
  <si>
    <t>Name of the Bidder/ Bidding Firm / Company :</t>
  </si>
  <si>
    <r>
      <t xml:space="preserve">Estimated Rate in
</t>
    </r>
    <r>
      <rPr>
        <b/>
        <sz val="11"/>
        <color indexed="10"/>
        <rFont val="Arial"/>
        <family val="2"/>
      </rPr>
      <t>Rs.      P</t>
    </r>
  </si>
  <si>
    <r>
      <t xml:space="preserve">TOTAL AMOUNT  Withall Taxes in
</t>
    </r>
    <r>
      <rPr>
        <b/>
        <sz val="11"/>
        <color indexed="10"/>
        <rFont val="Arial"/>
        <family val="2"/>
      </rPr>
      <t>Rs.      P</t>
    </r>
  </si>
  <si>
    <t xml:space="preserve">Tender Inviting Authority: Chief Executive Officer (CEO) Varanasi Smart City Ltd. (VSCL) </t>
  </si>
  <si>
    <t xml:space="preserve">Name of Work: Landscape Development of Gulab Park, Shastri Park, Ravindrapuri Park and Machodhari Park, Varanasi (including 5 years O&amp;M) </t>
  </si>
  <si>
    <t>Contract No:  .-02/VSCL/TENDER-2017-18    Date: 23.10.2017</t>
  </si>
  <si>
    <t xml:space="preserve"> Cost of Gulab Bagh Park, Varanasi </t>
  </si>
  <si>
    <t>Civil Works</t>
  </si>
  <si>
    <t>Electrical Works</t>
  </si>
  <si>
    <t xml:space="preserve">Open Drain  </t>
  </si>
  <si>
    <t xml:space="preserve">Horticulture &amp; Supply of Plants Works </t>
  </si>
  <si>
    <t>Miscellaneous Works</t>
  </si>
  <si>
    <t xml:space="preserve">Maintenance Cost </t>
  </si>
  <si>
    <t>External Development</t>
  </si>
  <si>
    <t xml:space="preserve">Cost of Shastri Park, Varanasi </t>
  </si>
  <si>
    <t>Cost Ravindrapuri Park, Varanasi</t>
  </si>
  <si>
    <t xml:space="preserve"> Cost of Machhodari Park, Varanasi </t>
  </si>
  <si>
    <t>Add 1%  Labur Cess</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</si>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</sst>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
  </numFmts>
  <fonts count="75">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1"/>
      <color indexed="17"/>
      <name val="Arial"/>
      <family val="2"/>
    </font>
    <font>
      <b/>
      <sz val="12"/>
      <color indexed="16"/>
      <name val="Arial"/>
      <family val="2"/>
    </font>
    <font>
      <b/>
      <sz val="14"/>
      <color indexed="57"/>
      <name val="Arial"/>
      <family val="2"/>
    </font>
    <font>
      <b/>
      <sz val="11"/>
      <color indexed="16"/>
      <name val="Arial"/>
      <family val="2"/>
    </font>
    <font>
      <b/>
      <u val="single"/>
      <sz val="16"/>
      <color indexed="10"/>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1"/>
      <color rgb="FF00B050"/>
      <name val="Arial"/>
      <family val="2"/>
    </font>
    <font>
      <b/>
      <sz val="12"/>
      <color rgb="FF800000"/>
      <name val="Arial"/>
      <family val="2"/>
    </font>
    <font>
      <b/>
      <sz val="14"/>
      <color theme="6" tint="-0.4999699890613556"/>
      <name val="Arial"/>
      <family val="2"/>
    </font>
    <font>
      <b/>
      <sz val="11"/>
      <color rgb="FF800000"/>
      <name val="Arial"/>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
      <left>
        <color indexed="63"/>
      </left>
      <right style="medium"/>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4">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3" fillId="0" borderId="11" xfId="57" applyNumberFormat="1" applyFont="1" applyFill="1" applyBorder="1" applyAlignment="1">
      <alignment vertical="top" wrapText="1"/>
      <protection/>
    </xf>
    <xf numFmtId="0" fontId="64"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65" fillId="0" borderId="0" xfId="57" applyNumberFormat="1" applyFont="1" applyFill="1">
      <alignment/>
      <protection/>
    </xf>
    <xf numFmtId="0" fontId="66"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67" fillId="0" borderId="10" xfId="59" applyNumberFormat="1" applyFont="1" applyFill="1" applyBorder="1" applyAlignment="1">
      <alignment vertical="top" wrapText="1"/>
      <protection/>
    </xf>
    <xf numFmtId="0" fontId="3" fillId="0" borderId="11" xfId="59" applyNumberFormat="1" applyFont="1" applyFill="1" applyBorder="1" applyAlignment="1">
      <alignment horizontal="center" vertical="top"/>
      <protection/>
    </xf>
    <xf numFmtId="0" fontId="68" fillId="0" borderId="11" xfId="59" applyNumberFormat="1" applyFont="1" applyFill="1" applyBorder="1" applyAlignment="1">
      <alignment horizontal="left" wrapText="1" readingOrder="1"/>
      <protection/>
    </xf>
    <xf numFmtId="164"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59" applyNumberFormat="1" applyFont="1" applyFill="1" applyBorder="1" applyAlignment="1">
      <alignment horizontal="right" vertical="top"/>
      <protection/>
    </xf>
    <xf numFmtId="164"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33" borderId="11" xfId="57" applyNumberFormat="1" applyFont="1" applyFill="1" applyBorder="1" applyAlignment="1" applyProtection="1">
      <alignment horizontal="right" vertical="top"/>
      <protection locked="0"/>
    </xf>
    <xf numFmtId="0" fontId="69" fillId="0" borderId="11"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4"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166" fontId="3" fillId="0" borderId="11" xfId="59" applyNumberFormat="1" applyFont="1" applyFill="1" applyBorder="1" applyAlignment="1">
      <alignment vertical="top"/>
      <protection/>
    </xf>
    <xf numFmtId="2" fontId="3" fillId="0" borderId="11" xfId="59" applyNumberFormat="1" applyFont="1" applyFill="1" applyBorder="1" applyAlignment="1">
      <alignment vertical="top"/>
      <protection/>
    </xf>
    <xf numFmtId="2" fontId="6" fillId="0" borderId="11" xfId="59" applyNumberFormat="1" applyFont="1" applyFill="1" applyBorder="1" applyAlignment="1">
      <alignment vertical="top"/>
      <protection/>
    </xf>
    <xf numFmtId="2" fontId="71" fillId="0" borderId="11" xfId="59" applyNumberFormat="1" applyFont="1" applyFill="1" applyBorder="1" applyAlignment="1">
      <alignment vertical="top"/>
      <protection/>
    </xf>
    <xf numFmtId="10" fontId="72" fillId="33" borderId="10" xfId="64" applyNumberFormat="1" applyFont="1" applyFill="1" applyBorder="1" applyAlignment="1" applyProtection="1">
      <alignment horizontal="center" vertical="center"/>
      <protection locked="0"/>
    </xf>
    <xf numFmtId="2" fontId="6" fillId="0" borderId="19" xfId="59" applyNumberFormat="1" applyFont="1" applyFill="1" applyBorder="1" applyAlignment="1">
      <alignment horizontal="right" vertical="top"/>
      <protection/>
    </xf>
    <xf numFmtId="2" fontId="6" fillId="0" borderId="20" xfId="59" applyNumberFormat="1" applyFont="1" applyFill="1" applyBorder="1" applyAlignment="1">
      <alignment vertical="top"/>
      <protection/>
    </xf>
    <xf numFmtId="0" fontId="67" fillId="0" borderId="10" xfId="59" applyNumberFormat="1" applyFont="1" applyFill="1" applyBorder="1" applyAlignment="1">
      <alignment horizontal="center" vertical="top" wrapText="1"/>
      <protection/>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3"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3" fillId="0" borderId="21"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0" borderId="18"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2" fontId="2" fillId="0" borderId="22" xfId="58" applyNumberFormat="1" applyFont="1" applyFill="1" applyBorder="1" applyAlignment="1">
      <alignment horizontal="right" vertical="top"/>
      <protection/>
    </xf>
    <xf numFmtId="2" fontId="2" fillId="0" borderId="11" xfId="59" applyNumberFormat="1" applyFont="1" applyFill="1" applyBorder="1" applyAlignment="1">
      <alignment horizontal="right" vertical="top"/>
      <protection/>
    </xf>
    <xf numFmtId="0" fontId="2" fillId="0" borderId="11" xfId="57" applyNumberFormat="1" applyFont="1" applyFill="1" applyBorder="1" applyAlignment="1">
      <alignment vertical="top"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47"/>
  <sheetViews>
    <sheetView showGridLines="0" zoomScale="75" zoomScaleNormal="75" zoomScalePageLayoutView="0" workbookViewId="0" topLeftCell="A23">
      <selection activeCell="D45" sqref="D45"/>
    </sheetView>
  </sheetViews>
  <sheetFormatPr defaultColWidth="9.140625" defaultRowHeight="15"/>
  <cols>
    <col min="1" max="1" width="14.8515625" style="29" customWidth="1"/>
    <col min="2" max="2" width="44.57421875" style="29" customWidth="1"/>
    <col min="3" max="3" width="23.421875" style="29" hidden="1" customWidth="1"/>
    <col min="4" max="4" width="15.140625" style="29" customWidth="1"/>
    <col min="5" max="5" width="14.140625" style="29" customWidth="1"/>
    <col min="6" max="6" width="15.57421875" style="29" customWidth="1"/>
    <col min="7" max="7" width="14.140625" style="29" hidden="1" customWidth="1"/>
    <col min="8" max="10" width="12.140625" style="29" hidden="1" customWidth="1"/>
    <col min="11" max="11" width="19.57421875" style="29" hidden="1" customWidth="1"/>
    <col min="12" max="12" width="14.28125" style="29" hidden="1" customWidth="1"/>
    <col min="13" max="13" width="17.421875" style="29" hidden="1" customWidth="1"/>
    <col min="14" max="14" width="15.28125" style="59" hidden="1" customWidth="1"/>
    <col min="15" max="15" width="14.28125" style="29" hidden="1" customWidth="1"/>
    <col min="16" max="16" width="17.28125" style="29" hidden="1" customWidth="1"/>
    <col min="17" max="17" width="18.421875" style="29" hidden="1" customWidth="1"/>
    <col min="18" max="18" width="17.421875" style="29" hidden="1" customWidth="1"/>
    <col min="19" max="19" width="14.7109375" style="29" hidden="1" customWidth="1"/>
    <col min="20" max="20" width="14.8515625" style="29" hidden="1" customWidth="1"/>
    <col min="21" max="21" width="16.421875" style="29" hidden="1" customWidth="1"/>
    <col min="22" max="22" width="13.00390625" style="29" hidden="1" customWidth="1"/>
    <col min="23" max="51" width="9.140625" style="29" hidden="1" customWidth="1"/>
    <col min="52" max="52" width="10.28125" style="29" hidden="1" customWidth="1"/>
    <col min="53" max="53" width="21.7109375" style="29" customWidth="1"/>
    <col min="54" max="54" width="18.8515625" style="29" hidden="1" customWidth="1"/>
    <col min="55" max="55" width="50.140625" style="29" customWidth="1"/>
    <col min="56" max="238" width="9.140625" style="29" customWidth="1"/>
    <col min="239" max="243" width="9.140625" style="30" customWidth="1"/>
    <col min="244" max="16384" width="9.140625" style="29" customWidth="1"/>
  </cols>
  <sheetData>
    <row r="1" spans="1:243" s="1" customFormat="1" ht="27" customHeight="1">
      <c r="A1" s="74" t="str">
        <f>B2&amp;" BoQ"</f>
        <v>Percentage BoQ</v>
      </c>
      <c r="B1" s="74"/>
      <c r="C1" s="74"/>
      <c r="D1" s="74"/>
      <c r="E1" s="74"/>
      <c r="F1" s="74"/>
      <c r="G1" s="74"/>
      <c r="H1" s="74"/>
      <c r="I1" s="74"/>
      <c r="J1" s="74"/>
      <c r="K1" s="74"/>
      <c r="L1" s="74"/>
      <c r="O1" s="2"/>
      <c r="P1" s="2"/>
      <c r="Q1" s="3"/>
      <c r="IE1" s="3"/>
      <c r="IF1" s="3"/>
      <c r="IG1" s="3"/>
      <c r="IH1" s="3"/>
      <c r="II1" s="3"/>
    </row>
    <row r="2" spans="1:17" s="1" customFormat="1" ht="25.5" customHeight="1" hidden="1">
      <c r="A2" s="31" t="s">
        <v>3</v>
      </c>
      <c r="B2" s="31" t="s">
        <v>63</v>
      </c>
      <c r="C2" s="31" t="s">
        <v>4</v>
      </c>
      <c r="D2" s="31" t="s">
        <v>5</v>
      </c>
      <c r="E2" s="31" t="s">
        <v>6</v>
      </c>
      <c r="J2" s="4"/>
      <c r="K2" s="4"/>
      <c r="L2" s="4"/>
      <c r="O2" s="2"/>
      <c r="P2" s="2"/>
      <c r="Q2" s="3"/>
    </row>
    <row r="3" spans="1:243" s="1" customFormat="1" ht="30" customHeight="1" hidden="1">
      <c r="A3" s="1" t="s">
        <v>68</v>
      </c>
      <c r="C3" s="1" t="s">
        <v>67</v>
      </c>
      <c r="IE3" s="3"/>
      <c r="IF3" s="3"/>
      <c r="IG3" s="3"/>
      <c r="IH3" s="3"/>
      <c r="II3" s="3"/>
    </row>
    <row r="4" spans="1:243" s="5" customFormat="1" ht="30.75" customHeight="1">
      <c r="A4" s="75" t="s">
        <v>73</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6"/>
      <c r="IF4" s="6"/>
      <c r="IG4" s="6"/>
      <c r="IH4" s="6"/>
      <c r="II4" s="6"/>
    </row>
    <row r="5" spans="1:243" s="5" customFormat="1" ht="30.75" customHeight="1">
      <c r="A5" s="75" t="s">
        <v>74</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6"/>
      <c r="IF5" s="6"/>
      <c r="IG5" s="6"/>
      <c r="IH5" s="6"/>
      <c r="II5" s="6"/>
    </row>
    <row r="6" spans="1:243" s="5" customFormat="1" ht="30.75" customHeight="1">
      <c r="A6" s="75" t="s">
        <v>75</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6"/>
      <c r="IF6" s="6"/>
      <c r="IG6" s="6"/>
      <c r="IH6" s="6"/>
      <c r="II6" s="6"/>
    </row>
    <row r="7" spans="1:243" s="5" customFormat="1" ht="29.25" customHeight="1" hidden="1">
      <c r="A7" s="76" t="s">
        <v>7</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6"/>
      <c r="IF7" s="6"/>
      <c r="IG7" s="6"/>
      <c r="IH7" s="6"/>
      <c r="II7" s="6"/>
    </row>
    <row r="8" spans="1:243" s="7" customFormat="1" ht="58.5" customHeight="1">
      <c r="A8" s="32" t="s">
        <v>70</v>
      </c>
      <c r="B8" s="77"/>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9"/>
      <c r="IE8" s="8"/>
      <c r="IF8" s="8"/>
      <c r="IG8" s="8"/>
      <c r="IH8" s="8"/>
      <c r="II8" s="8"/>
    </row>
    <row r="9" spans="1:243" s="9" customFormat="1" ht="61.5" customHeight="1">
      <c r="A9" s="68" t="s">
        <v>8</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70"/>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71</v>
      </c>
      <c r="G11" s="11"/>
      <c r="H11" s="11"/>
      <c r="I11" s="11" t="s">
        <v>18</v>
      </c>
      <c r="J11" s="11" t="s">
        <v>19</v>
      </c>
      <c r="K11" s="11" t="s">
        <v>20</v>
      </c>
      <c r="L11" s="11" t="s">
        <v>21</v>
      </c>
      <c r="M11" s="33"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67" t="s">
        <v>72</v>
      </c>
      <c r="BB11" s="34" t="s">
        <v>30</v>
      </c>
      <c r="BC11" s="34" t="s">
        <v>31</v>
      </c>
      <c r="IE11" s="13"/>
      <c r="IF11" s="13"/>
      <c r="IG11" s="13"/>
      <c r="IH11" s="13"/>
      <c r="II11" s="13"/>
    </row>
    <row r="12" spans="1:243"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IE12" s="13"/>
      <c r="IF12" s="13"/>
      <c r="IG12" s="13"/>
      <c r="IH12" s="13"/>
      <c r="II12" s="13"/>
    </row>
    <row r="13" spans="1:243" s="21" customFormat="1" ht="23.25" customHeight="1">
      <c r="A13" s="35">
        <v>1</v>
      </c>
      <c r="B13" s="83" t="s">
        <v>76</v>
      </c>
      <c r="C13" s="36" t="s">
        <v>32</v>
      </c>
      <c r="D13" s="37"/>
      <c r="E13" s="15"/>
      <c r="F13" s="38"/>
      <c r="G13" s="16"/>
      <c r="H13" s="16"/>
      <c r="I13" s="38"/>
      <c r="J13" s="17"/>
      <c r="K13" s="18"/>
      <c r="L13" s="18"/>
      <c r="M13" s="19"/>
      <c r="N13" s="20"/>
      <c r="O13" s="20"/>
      <c r="P13" s="39"/>
      <c r="Q13" s="20"/>
      <c r="R13" s="20"/>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1"/>
      <c r="BB13" s="42"/>
      <c r="BC13" s="43"/>
      <c r="IE13" s="22">
        <v>1</v>
      </c>
      <c r="IF13" s="22" t="s">
        <v>33</v>
      </c>
      <c r="IG13" s="22" t="s">
        <v>34</v>
      </c>
      <c r="IH13" s="22">
        <v>10</v>
      </c>
      <c r="II13" s="22" t="s">
        <v>35</v>
      </c>
    </row>
    <row r="14" spans="1:243" s="21" customFormat="1" ht="16.5" customHeight="1">
      <c r="A14" s="35">
        <v>1.01</v>
      </c>
      <c r="B14" s="24" t="s">
        <v>77</v>
      </c>
      <c r="C14" s="36" t="s">
        <v>36</v>
      </c>
      <c r="D14" s="60">
        <v>1</v>
      </c>
      <c r="E14" s="15" t="s">
        <v>37</v>
      </c>
      <c r="F14" s="61">
        <v>3455695.6</v>
      </c>
      <c r="G14" s="23"/>
      <c r="H14" s="16"/>
      <c r="I14" s="38" t="s">
        <v>38</v>
      </c>
      <c r="J14" s="17">
        <f aca="true" t="shared" si="0" ref="J14:J20">IF(I14="Less(-)",-1,1)</f>
        <v>1</v>
      </c>
      <c r="K14" s="18" t="s">
        <v>64</v>
      </c>
      <c r="L14" s="18" t="s">
        <v>6</v>
      </c>
      <c r="M14" s="44"/>
      <c r="N14" s="23"/>
      <c r="O14" s="23"/>
      <c r="P14" s="40"/>
      <c r="Q14" s="23"/>
      <c r="R14" s="23"/>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82">
        <f>total_amount_ba($B$2,$D$2,D14,F14,J14,K14,M14)</f>
        <v>3455695.6</v>
      </c>
      <c r="BB14" s="81">
        <f>BA14+SUM(N14:AZ14)</f>
        <v>3455695.6</v>
      </c>
      <c r="BC14" s="43" t="str">
        <f>SpellNumber(L14,BB14)</f>
        <v>INR  Thirty Four Lakh Fifty Five Thousand Six Hundred &amp; Ninety Five  and Paise Sixty Only</v>
      </c>
      <c r="IE14" s="22">
        <v>1.01</v>
      </c>
      <c r="IF14" s="22" t="s">
        <v>39</v>
      </c>
      <c r="IG14" s="22" t="s">
        <v>34</v>
      </c>
      <c r="IH14" s="22">
        <v>123.223</v>
      </c>
      <c r="II14" s="22" t="s">
        <v>37</v>
      </c>
    </row>
    <row r="15" spans="1:243" s="21" customFormat="1" ht="16.5" customHeight="1">
      <c r="A15" s="35">
        <v>1.02</v>
      </c>
      <c r="B15" s="24" t="s">
        <v>78</v>
      </c>
      <c r="C15" s="36" t="s">
        <v>40</v>
      </c>
      <c r="D15" s="60">
        <v>1</v>
      </c>
      <c r="E15" s="15" t="s">
        <v>37</v>
      </c>
      <c r="F15" s="61">
        <v>303250</v>
      </c>
      <c r="G15" s="23"/>
      <c r="H15" s="23"/>
      <c r="I15" s="38" t="s">
        <v>38</v>
      </c>
      <c r="J15" s="17">
        <f t="shared" si="0"/>
        <v>1</v>
      </c>
      <c r="K15" s="18" t="s">
        <v>64</v>
      </c>
      <c r="L15" s="18" t="s">
        <v>6</v>
      </c>
      <c r="M15" s="44"/>
      <c r="N15" s="23"/>
      <c r="O15" s="23"/>
      <c r="P15" s="40"/>
      <c r="Q15" s="23"/>
      <c r="R15" s="23"/>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82">
        <f aca="true" t="shared" si="1" ref="BA15:BA20">total_amount_ba($B$2,$D$2,D15,F15,J15,K15,M15)</f>
        <v>303250</v>
      </c>
      <c r="BB15" s="81">
        <f aca="true" t="shared" si="2" ref="BB15:BB20">BA15+SUM(N15:AZ15)</f>
        <v>303250</v>
      </c>
      <c r="BC15" s="43" t="str">
        <f aca="true" t="shared" si="3" ref="BC15:BC20">SpellNumber(L15,BB15)</f>
        <v>INR  Three Lakh Three Thousand Two Hundred &amp; Fifty  Only</v>
      </c>
      <c r="IE15" s="22">
        <v>1.02</v>
      </c>
      <c r="IF15" s="22" t="s">
        <v>41</v>
      </c>
      <c r="IG15" s="22" t="s">
        <v>42</v>
      </c>
      <c r="IH15" s="22">
        <v>213</v>
      </c>
      <c r="II15" s="22" t="s">
        <v>37</v>
      </c>
    </row>
    <row r="16" spans="1:243" s="21" customFormat="1" ht="16.5" customHeight="1">
      <c r="A16" s="35">
        <v>1.03</v>
      </c>
      <c r="B16" s="24" t="s">
        <v>79</v>
      </c>
      <c r="C16" s="36" t="s">
        <v>43</v>
      </c>
      <c r="D16" s="60">
        <v>1</v>
      </c>
      <c r="E16" s="15" t="s">
        <v>37</v>
      </c>
      <c r="F16" s="61">
        <v>1105000</v>
      </c>
      <c r="G16" s="23"/>
      <c r="H16" s="23"/>
      <c r="I16" s="38" t="s">
        <v>38</v>
      </c>
      <c r="J16" s="17">
        <f t="shared" si="0"/>
        <v>1</v>
      </c>
      <c r="K16" s="18" t="s">
        <v>64</v>
      </c>
      <c r="L16" s="18" t="s">
        <v>6</v>
      </c>
      <c r="M16" s="44"/>
      <c r="N16" s="23"/>
      <c r="O16" s="23"/>
      <c r="P16" s="40"/>
      <c r="Q16" s="23"/>
      <c r="R16" s="23"/>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82">
        <f t="shared" si="1"/>
        <v>1105000</v>
      </c>
      <c r="BB16" s="81">
        <f t="shared" si="2"/>
        <v>1105000</v>
      </c>
      <c r="BC16" s="43" t="str">
        <f>SpellNumber(L16,BB16)</f>
        <v>INR  Eleven Lakh Five Thousand    Only</v>
      </c>
      <c r="IE16" s="22">
        <v>2</v>
      </c>
      <c r="IF16" s="22" t="s">
        <v>33</v>
      </c>
      <c r="IG16" s="22" t="s">
        <v>44</v>
      </c>
      <c r="IH16" s="22">
        <v>10</v>
      </c>
      <c r="II16" s="22" t="s">
        <v>37</v>
      </c>
    </row>
    <row r="17" spans="1:243" s="21" customFormat="1" ht="16.5" customHeight="1">
      <c r="A17" s="35">
        <v>1.04</v>
      </c>
      <c r="B17" s="24" t="s">
        <v>80</v>
      </c>
      <c r="C17" s="36" t="s">
        <v>45</v>
      </c>
      <c r="D17" s="60">
        <v>1</v>
      </c>
      <c r="E17" s="15" t="s">
        <v>37</v>
      </c>
      <c r="F17" s="61">
        <v>473225</v>
      </c>
      <c r="G17" s="23"/>
      <c r="H17" s="23"/>
      <c r="I17" s="38" t="s">
        <v>38</v>
      </c>
      <c r="J17" s="17">
        <f t="shared" si="0"/>
        <v>1</v>
      </c>
      <c r="K17" s="18" t="s">
        <v>64</v>
      </c>
      <c r="L17" s="18" t="s">
        <v>6</v>
      </c>
      <c r="M17" s="44"/>
      <c r="N17" s="23"/>
      <c r="O17" s="23"/>
      <c r="P17" s="40"/>
      <c r="Q17" s="23"/>
      <c r="R17" s="23"/>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82">
        <f t="shared" si="1"/>
        <v>473225</v>
      </c>
      <c r="BB17" s="81">
        <f t="shared" si="2"/>
        <v>473225</v>
      </c>
      <c r="BC17" s="43" t="str">
        <f t="shared" si="3"/>
        <v>INR  Four Lakh Seventy Three Thousand Two Hundred &amp; Twenty Five  Only</v>
      </c>
      <c r="IE17" s="22">
        <v>3</v>
      </c>
      <c r="IF17" s="22" t="s">
        <v>46</v>
      </c>
      <c r="IG17" s="22" t="s">
        <v>47</v>
      </c>
      <c r="IH17" s="22">
        <v>10</v>
      </c>
      <c r="II17" s="22" t="s">
        <v>37</v>
      </c>
    </row>
    <row r="18" spans="1:243" s="21" customFormat="1" ht="16.5" customHeight="1">
      <c r="A18" s="35">
        <v>1.05</v>
      </c>
      <c r="B18" s="24" t="s">
        <v>81</v>
      </c>
      <c r="C18" s="36" t="s">
        <v>48</v>
      </c>
      <c r="D18" s="60">
        <v>1</v>
      </c>
      <c r="E18" s="15" t="s">
        <v>37</v>
      </c>
      <c r="F18" s="61">
        <v>276500</v>
      </c>
      <c r="G18" s="23"/>
      <c r="H18" s="23"/>
      <c r="I18" s="38" t="s">
        <v>38</v>
      </c>
      <c r="J18" s="17">
        <f t="shared" si="0"/>
        <v>1</v>
      </c>
      <c r="K18" s="18" t="s">
        <v>64</v>
      </c>
      <c r="L18" s="18" t="s">
        <v>6</v>
      </c>
      <c r="M18" s="44"/>
      <c r="N18" s="23"/>
      <c r="O18" s="23"/>
      <c r="P18" s="40"/>
      <c r="Q18" s="23"/>
      <c r="R18" s="23"/>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82">
        <f t="shared" si="1"/>
        <v>276500</v>
      </c>
      <c r="BB18" s="81">
        <f t="shared" si="2"/>
        <v>276500</v>
      </c>
      <c r="BC18" s="43" t="str">
        <f t="shared" si="3"/>
        <v>INR  Two Lakh Seventy Six Thousand Five Hundred    Only</v>
      </c>
      <c r="IE18" s="22">
        <v>1.01</v>
      </c>
      <c r="IF18" s="22" t="s">
        <v>39</v>
      </c>
      <c r="IG18" s="22" t="s">
        <v>34</v>
      </c>
      <c r="IH18" s="22">
        <v>123.223</v>
      </c>
      <c r="II18" s="22" t="s">
        <v>37</v>
      </c>
    </row>
    <row r="19" spans="1:243" s="21" customFormat="1" ht="16.5" customHeight="1">
      <c r="A19" s="35">
        <v>1.06</v>
      </c>
      <c r="B19" s="24" t="s">
        <v>82</v>
      </c>
      <c r="C19" s="36" t="s">
        <v>49</v>
      </c>
      <c r="D19" s="60">
        <v>1</v>
      </c>
      <c r="E19" s="15" t="s">
        <v>37</v>
      </c>
      <c r="F19" s="61">
        <v>1560657</v>
      </c>
      <c r="G19" s="23"/>
      <c r="H19" s="23"/>
      <c r="I19" s="38" t="s">
        <v>38</v>
      </c>
      <c r="J19" s="17">
        <f t="shared" si="0"/>
        <v>1</v>
      </c>
      <c r="K19" s="18" t="s">
        <v>64</v>
      </c>
      <c r="L19" s="18" t="s">
        <v>6</v>
      </c>
      <c r="M19" s="44"/>
      <c r="N19" s="23"/>
      <c r="O19" s="23"/>
      <c r="P19" s="40"/>
      <c r="Q19" s="23"/>
      <c r="R19" s="23"/>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5"/>
      <c r="AV19" s="40"/>
      <c r="AW19" s="40"/>
      <c r="AX19" s="40"/>
      <c r="AY19" s="40"/>
      <c r="AZ19" s="40"/>
      <c r="BA19" s="82">
        <f t="shared" si="1"/>
        <v>1560657</v>
      </c>
      <c r="BB19" s="81">
        <f t="shared" si="2"/>
        <v>1560657</v>
      </c>
      <c r="BC19" s="43" t="str">
        <f t="shared" si="3"/>
        <v>INR  Fifteen Lakh Sixty Thousand Six Hundred &amp; Fifty Seven  Only</v>
      </c>
      <c r="IE19" s="22">
        <v>1.02</v>
      </c>
      <c r="IF19" s="22" t="s">
        <v>41</v>
      </c>
      <c r="IG19" s="22" t="s">
        <v>42</v>
      </c>
      <c r="IH19" s="22">
        <v>213</v>
      </c>
      <c r="II19" s="22" t="s">
        <v>37</v>
      </c>
    </row>
    <row r="20" spans="1:243" s="21" customFormat="1" ht="16.5" customHeight="1">
      <c r="A20" s="35">
        <v>1.07</v>
      </c>
      <c r="B20" s="24" t="s">
        <v>83</v>
      </c>
      <c r="C20" s="36" t="s">
        <v>50</v>
      </c>
      <c r="D20" s="60">
        <v>1</v>
      </c>
      <c r="E20" s="15" t="s">
        <v>37</v>
      </c>
      <c r="F20" s="61">
        <v>740027</v>
      </c>
      <c r="G20" s="23"/>
      <c r="H20" s="23"/>
      <c r="I20" s="38" t="s">
        <v>38</v>
      </c>
      <c r="J20" s="17">
        <f t="shared" si="0"/>
        <v>1</v>
      </c>
      <c r="K20" s="18" t="s">
        <v>64</v>
      </c>
      <c r="L20" s="18" t="s">
        <v>6</v>
      </c>
      <c r="M20" s="44"/>
      <c r="N20" s="23"/>
      <c r="O20" s="23"/>
      <c r="P20" s="40"/>
      <c r="Q20" s="23"/>
      <c r="R20" s="23"/>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82">
        <f t="shared" si="1"/>
        <v>740027</v>
      </c>
      <c r="BB20" s="81">
        <f t="shared" si="2"/>
        <v>740027</v>
      </c>
      <c r="BC20" s="43" t="str">
        <f t="shared" si="3"/>
        <v>INR  Seven Lakh Forty Thousand  &amp;Twenty Seven  Only</v>
      </c>
      <c r="IE20" s="22">
        <v>2</v>
      </c>
      <c r="IF20" s="22" t="s">
        <v>33</v>
      </c>
      <c r="IG20" s="22" t="s">
        <v>44</v>
      </c>
      <c r="IH20" s="22">
        <v>10</v>
      </c>
      <c r="II20" s="22" t="s">
        <v>37</v>
      </c>
    </row>
    <row r="21" spans="1:243" s="21" customFormat="1" ht="23.25" customHeight="1">
      <c r="A21" s="35">
        <v>2</v>
      </c>
      <c r="B21" s="83" t="s">
        <v>84</v>
      </c>
      <c r="C21" s="36" t="s">
        <v>51</v>
      </c>
      <c r="D21" s="37"/>
      <c r="E21" s="15"/>
      <c r="F21" s="38"/>
      <c r="G21" s="16"/>
      <c r="H21" s="16"/>
      <c r="I21" s="38"/>
      <c r="J21" s="17"/>
      <c r="K21" s="18"/>
      <c r="L21" s="18"/>
      <c r="M21" s="19"/>
      <c r="N21" s="20"/>
      <c r="O21" s="20"/>
      <c r="P21" s="39"/>
      <c r="Q21" s="20"/>
      <c r="R21" s="20"/>
      <c r="S21" s="39"/>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1"/>
      <c r="BB21" s="42"/>
      <c r="BC21" s="43"/>
      <c r="IE21" s="22">
        <v>1</v>
      </c>
      <c r="IF21" s="22" t="s">
        <v>33</v>
      </c>
      <c r="IG21" s="22" t="s">
        <v>34</v>
      </c>
      <c r="IH21" s="22">
        <v>10</v>
      </c>
      <c r="II21" s="22" t="s">
        <v>35</v>
      </c>
    </row>
    <row r="22" spans="1:243" s="21" customFormat="1" ht="16.5" customHeight="1">
      <c r="A22" s="35">
        <v>2.01</v>
      </c>
      <c r="B22" s="24" t="s">
        <v>77</v>
      </c>
      <c r="C22" s="36" t="s">
        <v>52</v>
      </c>
      <c r="D22" s="60">
        <v>1</v>
      </c>
      <c r="E22" s="15" t="s">
        <v>37</v>
      </c>
      <c r="F22" s="61">
        <v>4773791</v>
      </c>
      <c r="G22" s="23"/>
      <c r="H22" s="16"/>
      <c r="I22" s="38" t="s">
        <v>38</v>
      </c>
      <c r="J22" s="17">
        <f aca="true" t="shared" si="4" ref="J22:J27">IF(I22="Less(-)",-1,1)</f>
        <v>1</v>
      </c>
      <c r="K22" s="18" t="s">
        <v>64</v>
      </c>
      <c r="L22" s="18" t="s">
        <v>6</v>
      </c>
      <c r="M22" s="44"/>
      <c r="N22" s="23"/>
      <c r="O22" s="23"/>
      <c r="P22" s="40"/>
      <c r="Q22" s="23"/>
      <c r="R22" s="23"/>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82">
        <f>total_amount_ba($B$2,$D$2,D22,F22,J22,K22,M22)</f>
        <v>4773791</v>
      </c>
      <c r="BB22" s="81">
        <f>BA22+SUM(N22:AZ22)</f>
        <v>4773791</v>
      </c>
      <c r="BC22" s="43" t="str">
        <f>SpellNumber(L22,BB22)</f>
        <v>INR  Forty Seven Lakh Seventy Three Thousand Seven Hundred &amp; Ninety One  Only</v>
      </c>
      <c r="IE22" s="22">
        <v>1.01</v>
      </c>
      <c r="IF22" s="22" t="s">
        <v>39</v>
      </c>
      <c r="IG22" s="22" t="s">
        <v>34</v>
      </c>
      <c r="IH22" s="22">
        <v>123.223</v>
      </c>
      <c r="II22" s="22" t="s">
        <v>37</v>
      </c>
    </row>
    <row r="23" spans="1:243" s="21" customFormat="1" ht="16.5" customHeight="1">
      <c r="A23" s="35">
        <v>2.02</v>
      </c>
      <c r="B23" s="24" t="s">
        <v>78</v>
      </c>
      <c r="C23" s="36" t="s">
        <v>53</v>
      </c>
      <c r="D23" s="60">
        <v>1</v>
      </c>
      <c r="E23" s="15" t="s">
        <v>37</v>
      </c>
      <c r="F23" s="61">
        <v>1380000</v>
      </c>
      <c r="G23" s="23"/>
      <c r="H23" s="23"/>
      <c r="I23" s="38" t="s">
        <v>38</v>
      </c>
      <c r="J23" s="17">
        <f t="shared" si="4"/>
        <v>1</v>
      </c>
      <c r="K23" s="18" t="s">
        <v>64</v>
      </c>
      <c r="L23" s="18" t="s">
        <v>6</v>
      </c>
      <c r="M23" s="44"/>
      <c r="N23" s="23"/>
      <c r="O23" s="23"/>
      <c r="P23" s="40"/>
      <c r="Q23" s="23"/>
      <c r="R23" s="23"/>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82">
        <f>total_amount_ba($B$2,$D$2,D23,F23,J23,K23,M23)</f>
        <v>1380000</v>
      </c>
      <c r="BB23" s="81">
        <f>BA23+SUM(N23:AZ23)</f>
        <v>1380000</v>
      </c>
      <c r="BC23" s="43" t="str">
        <f>SpellNumber(L23,BB23)</f>
        <v>INR  Thirteen Lakh Eighty Thousand    Only</v>
      </c>
      <c r="IE23" s="22">
        <v>1.02</v>
      </c>
      <c r="IF23" s="22" t="s">
        <v>41</v>
      </c>
      <c r="IG23" s="22" t="s">
        <v>42</v>
      </c>
      <c r="IH23" s="22">
        <v>213</v>
      </c>
      <c r="II23" s="22" t="s">
        <v>37</v>
      </c>
    </row>
    <row r="24" spans="1:243" s="21" customFormat="1" ht="16.5" customHeight="1">
      <c r="A24" s="35">
        <v>2.03</v>
      </c>
      <c r="B24" s="24" t="s">
        <v>79</v>
      </c>
      <c r="C24" s="36" t="s">
        <v>54</v>
      </c>
      <c r="D24" s="60">
        <v>1</v>
      </c>
      <c r="E24" s="15" t="s">
        <v>37</v>
      </c>
      <c r="F24" s="61">
        <v>393250</v>
      </c>
      <c r="G24" s="23"/>
      <c r="H24" s="23"/>
      <c r="I24" s="38" t="s">
        <v>38</v>
      </c>
      <c r="J24" s="17">
        <f t="shared" si="4"/>
        <v>1</v>
      </c>
      <c r="K24" s="18" t="s">
        <v>64</v>
      </c>
      <c r="L24" s="18" t="s">
        <v>6</v>
      </c>
      <c r="M24" s="44"/>
      <c r="N24" s="23"/>
      <c r="O24" s="23"/>
      <c r="P24" s="40"/>
      <c r="Q24" s="23"/>
      <c r="R24" s="23"/>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82">
        <f>total_amount_ba($B$2,$D$2,D24,F24,J24,K24,M24)</f>
        <v>393250</v>
      </c>
      <c r="BB24" s="81">
        <f>BA24+SUM(N24:AZ24)</f>
        <v>393250</v>
      </c>
      <c r="BC24" s="43" t="str">
        <f>SpellNumber(L24,BB24)</f>
        <v>INR  Three Lakh Ninety Three Thousand Two Hundred &amp; Fifty  Only</v>
      </c>
      <c r="IE24" s="22">
        <v>2</v>
      </c>
      <c r="IF24" s="22" t="s">
        <v>33</v>
      </c>
      <c r="IG24" s="22" t="s">
        <v>44</v>
      </c>
      <c r="IH24" s="22">
        <v>10</v>
      </c>
      <c r="II24" s="22" t="s">
        <v>37</v>
      </c>
    </row>
    <row r="25" spans="1:243" s="21" customFormat="1" ht="16.5" customHeight="1">
      <c r="A25" s="35">
        <v>2.04</v>
      </c>
      <c r="B25" s="24" t="s">
        <v>80</v>
      </c>
      <c r="C25" s="36" t="s">
        <v>55</v>
      </c>
      <c r="D25" s="60">
        <v>1</v>
      </c>
      <c r="E25" s="15" t="s">
        <v>37</v>
      </c>
      <c r="F25" s="61">
        <v>570000</v>
      </c>
      <c r="G25" s="23"/>
      <c r="H25" s="23"/>
      <c r="I25" s="38" t="s">
        <v>38</v>
      </c>
      <c r="J25" s="17">
        <f t="shared" si="4"/>
        <v>1</v>
      </c>
      <c r="K25" s="18" t="s">
        <v>64</v>
      </c>
      <c r="L25" s="18" t="s">
        <v>6</v>
      </c>
      <c r="M25" s="44"/>
      <c r="N25" s="23"/>
      <c r="O25" s="23"/>
      <c r="P25" s="40"/>
      <c r="Q25" s="23"/>
      <c r="R25" s="23"/>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82">
        <f>total_amount_ba($B$2,$D$2,D25,F25,J25,K25,M25)</f>
        <v>570000</v>
      </c>
      <c r="BB25" s="81">
        <f>BA25+SUM(N25:AZ25)</f>
        <v>570000</v>
      </c>
      <c r="BC25" s="43" t="str">
        <f>SpellNumber(L25,BB25)</f>
        <v>INR  Five Lakh Seventy Thousand    Only</v>
      </c>
      <c r="IE25" s="22">
        <v>3</v>
      </c>
      <c r="IF25" s="22" t="s">
        <v>46</v>
      </c>
      <c r="IG25" s="22" t="s">
        <v>47</v>
      </c>
      <c r="IH25" s="22">
        <v>10</v>
      </c>
      <c r="II25" s="22" t="s">
        <v>37</v>
      </c>
    </row>
    <row r="26" spans="1:243" s="21" customFormat="1" ht="16.5" customHeight="1">
      <c r="A26" s="35">
        <v>2.05</v>
      </c>
      <c r="B26" s="24" t="s">
        <v>81</v>
      </c>
      <c r="C26" s="36" t="s">
        <v>56</v>
      </c>
      <c r="D26" s="60">
        <v>1</v>
      </c>
      <c r="E26" s="15" t="s">
        <v>37</v>
      </c>
      <c r="F26" s="61">
        <v>2188520</v>
      </c>
      <c r="G26" s="23"/>
      <c r="H26" s="23"/>
      <c r="I26" s="38" t="s">
        <v>38</v>
      </c>
      <c r="J26" s="17">
        <f t="shared" si="4"/>
        <v>1</v>
      </c>
      <c r="K26" s="18" t="s">
        <v>64</v>
      </c>
      <c r="L26" s="18" t="s">
        <v>6</v>
      </c>
      <c r="M26" s="44"/>
      <c r="N26" s="23"/>
      <c r="O26" s="23"/>
      <c r="P26" s="40"/>
      <c r="Q26" s="23"/>
      <c r="R26" s="23"/>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82">
        <f>total_amount_ba($B$2,$D$2,D26,F26,J26,K26,M26)</f>
        <v>2188520</v>
      </c>
      <c r="BB26" s="81">
        <f>BA26+SUM(N26:AZ26)</f>
        <v>2188520</v>
      </c>
      <c r="BC26" s="43" t="str">
        <f>SpellNumber(L26,BB26)</f>
        <v>INR  Twenty One Lakh Eighty Eight Thousand Five Hundred &amp; Twenty  Only</v>
      </c>
      <c r="IE26" s="22">
        <v>1.01</v>
      </c>
      <c r="IF26" s="22" t="s">
        <v>39</v>
      </c>
      <c r="IG26" s="22" t="s">
        <v>34</v>
      </c>
      <c r="IH26" s="22">
        <v>123.223</v>
      </c>
      <c r="II26" s="22" t="s">
        <v>37</v>
      </c>
    </row>
    <row r="27" spans="1:243" s="21" customFormat="1" ht="16.5" customHeight="1">
      <c r="A27" s="35">
        <v>2.06</v>
      </c>
      <c r="B27" s="24" t="s">
        <v>82</v>
      </c>
      <c r="C27" s="36" t="s">
        <v>57</v>
      </c>
      <c r="D27" s="60">
        <v>1</v>
      </c>
      <c r="E27" s="15" t="s">
        <v>37</v>
      </c>
      <c r="F27" s="61">
        <v>2054507</v>
      </c>
      <c r="G27" s="23"/>
      <c r="H27" s="23"/>
      <c r="I27" s="38" t="s">
        <v>38</v>
      </c>
      <c r="J27" s="17">
        <f t="shared" si="4"/>
        <v>1</v>
      </c>
      <c r="K27" s="18" t="s">
        <v>64</v>
      </c>
      <c r="L27" s="18" t="s">
        <v>6</v>
      </c>
      <c r="M27" s="44"/>
      <c r="N27" s="23"/>
      <c r="O27" s="23"/>
      <c r="P27" s="40"/>
      <c r="Q27" s="23"/>
      <c r="R27" s="23"/>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5"/>
      <c r="AV27" s="40"/>
      <c r="AW27" s="40"/>
      <c r="AX27" s="40"/>
      <c r="AY27" s="40"/>
      <c r="AZ27" s="40"/>
      <c r="BA27" s="82">
        <f>total_amount_ba($B$2,$D$2,D27,F27,J27,K27,M27)</f>
        <v>2054507</v>
      </c>
      <c r="BB27" s="81">
        <f>BA27+SUM(N27:AZ27)</f>
        <v>2054507</v>
      </c>
      <c r="BC27" s="43" t="str">
        <f>SpellNumber(L27,BB27)</f>
        <v>INR  Twenty Lakh Fifty Four Thousand Five Hundred &amp; Seven  Only</v>
      </c>
      <c r="IE27" s="22">
        <v>1.02</v>
      </c>
      <c r="IF27" s="22" t="s">
        <v>41</v>
      </c>
      <c r="IG27" s="22" t="s">
        <v>42</v>
      </c>
      <c r="IH27" s="22">
        <v>213</v>
      </c>
      <c r="II27" s="22" t="s">
        <v>37</v>
      </c>
    </row>
    <row r="28" spans="1:243" s="21" customFormat="1" ht="23.25" customHeight="1">
      <c r="A28" s="35">
        <v>3</v>
      </c>
      <c r="B28" s="83" t="s">
        <v>85</v>
      </c>
      <c r="C28" s="36" t="s">
        <v>58</v>
      </c>
      <c r="D28" s="37"/>
      <c r="E28" s="15"/>
      <c r="F28" s="38"/>
      <c r="G28" s="16"/>
      <c r="H28" s="16"/>
      <c r="I28" s="38"/>
      <c r="J28" s="17"/>
      <c r="K28" s="18"/>
      <c r="L28" s="18"/>
      <c r="M28" s="19"/>
      <c r="N28" s="20"/>
      <c r="O28" s="20"/>
      <c r="P28" s="39"/>
      <c r="Q28" s="20"/>
      <c r="R28" s="20"/>
      <c r="S28" s="39"/>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1"/>
      <c r="BB28" s="42"/>
      <c r="BC28" s="43"/>
      <c r="IE28" s="22">
        <v>1</v>
      </c>
      <c r="IF28" s="22" t="s">
        <v>33</v>
      </c>
      <c r="IG28" s="22" t="s">
        <v>34</v>
      </c>
      <c r="IH28" s="22">
        <v>10</v>
      </c>
      <c r="II28" s="22" t="s">
        <v>35</v>
      </c>
    </row>
    <row r="29" spans="1:243" s="21" customFormat="1" ht="16.5" customHeight="1">
      <c r="A29" s="35">
        <v>3.01</v>
      </c>
      <c r="B29" s="24" t="s">
        <v>77</v>
      </c>
      <c r="C29" s="36" t="s">
        <v>59</v>
      </c>
      <c r="D29" s="60">
        <v>1</v>
      </c>
      <c r="E29" s="15" t="s">
        <v>37</v>
      </c>
      <c r="F29" s="61">
        <v>4199018.6</v>
      </c>
      <c r="G29" s="23"/>
      <c r="H29" s="16"/>
      <c r="I29" s="38" t="s">
        <v>38</v>
      </c>
      <c r="J29" s="17">
        <f aca="true" t="shared" si="5" ref="J29:J34">IF(I29="Less(-)",-1,1)</f>
        <v>1</v>
      </c>
      <c r="K29" s="18" t="s">
        <v>64</v>
      </c>
      <c r="L29" s="18" t="s">
        <v>6</v>
      </c>
      <c r="M29" s="44"/>
      <c r="N29" s="23"/>
      <c r="O29" s="23"/>
      <c r="P29" s="40"/>
      <c r="Q29" s="23"/>
      <c r="R29" s="23"/>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82">
        <f>total_amount_ba($B$2,$D$2,D29,F29,J29,K29,M29)</f>
        <v>4199018.6</v>
      </c>
      <c r="BB29" s="81">
        <f>BA29+SUM(N29:AZ29)</f>
        <v>4199018.6</v>
      </c>
      <c r="BC29" s="43" t="str">
        <f>SpellNumber(L29,BB29)</f>
        <v>INR  Forty One Lakh Ninety Nine Thousand  &amp;Eighteen  and Paise Sixty Only</v>
      </c>
      <c r="IE29" s="22">
        <v>1.01</v>
      </c>
      <c r="IF29" s="22" t="s">
        <v>39</v>
      </c>
      <c r="IG29" s="22" t="s">
        <v>34</v>
      </c>
      <c r="IH29" s="22">
        <v>123.223</v>
      </c>
      <c r="II29" s="22" t="s">
        <v>37</v>
      </c>
    </row>
    <row r="30" spans="1:243" s="21" customFormat="1" ht="16.5" customHeight="1">
      <c r="A30" s="35">
        <v>3.02</v>
      </c>
      <c r="B30" s="24" t="s">
        <v>78</v>
      </c>
      <c r="C30" s="36" t="s">
        <v>60</v>
      </c>
      <c r="D30" s="60">
        <v>1</v>
      </c>
      <c r="E30" s="15" t="s">
        <v>37</v>
      </c>
      <c r="F30" s="61">
        <v>788250</v>
      </c>
      <c r="G30" s="23"/>
      <c r="H30" s="23"/>
      <c r="I30" s="38" t="s">
        <v>38</v>
      </c>
      <c r="J30" s="17">
        <f t="shared" si="5"/>
        <v>1</v>
      </c>
      <c r="K30" s="18" t="s">
        <v>64</v>
      </c>
      <c r="L30" s="18" t="s">
        <v>6</v>
      </c>
      <c r="M30" s="44"/>
      <c r="N30" s="23"/>
      <c r="O30" s="23"/>
      <c r="P30" s="40"/>
      <c r="Q30" s="23"/>
      <c r="R30" s="23"/>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82">
        <f>total_amount_ba($B$2,$D$2,D30,F30,J30,K30,M30)</f>
        <v>788250</v>
      </c>
      <c r="BB30" s="81">
        <f>BA30+SUM(N30:AZ30)</f>
        <v>788250</v>
      </c>
      <c r="BC30" s="43" t="str">
        <f>SpellNumber(L30,BB30)</f>
        <v>INR  Seven Lakh Eighty Eight Thousand Two Hundred &amp; Fifty  Only</v>
      </c>
      <c r="IE30" s="22">
        <v>1.02</v>
      </c>
      <c r="IF30" s="22" t="s">
        <v>41</v>
      </c>
      <c r="IG30" s="22" t="s">
        <v>42</v>
      </c>
      <c r="IH30" s="22">
        <v>213</v>
      </c>
      <c r="II30" s="22" t="s">
        <v>37</v>
      </c>
    </row>
    <row r="31" spans="1:243" s="21" customFormat="1" ht="16.5" customHeight="1">
      <c r="A31" s="35">
        <v>3.03</v>
      </c>
      <c r="B31" s="24" t="s">
        <v>79</v>
      </c>
      <c r="C31" s="36" t="s">
        <v>88</v>
      </c>
      <c r="D31" s="60">
        <v>1</v>
      </c>
      <c r="E31" s="15" t="s">
        <v>37</v>
      </c>
      <c r="F31" s="61">
        <v>1205000</v>
      </c>
      <c r="G31" s="23"/>
      <c r="H31" s="23"/>
      <c r="I31" s="38" t="s">
        <v>38</v>
      </c>
      <c r="J31" s="17">
        <f t="shared" si="5"/>
        <v>1</v>
      </c>
      <c r="K31" s="18" t="s">
        <v>64</v>
      </c>
      <c r="L31" s="18" t="s">
        <v>6</v>
      </c>
      <c r="M31" s="44"/>
      <c r="N31" s="23"/>
      <c r="O31" s="23"/>
      <c r="P31" s="40"/>
      <c r="Q31" s="23"/>
      <c r="R31" s="23"/>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82">
        <f>total_amount_ba($B$2,$D$2,D31,F31,J31,K31,M31)</f>
        <v>1205000</v>
      </c>
      <c r="BB31" s="81">
        <f>BA31+SUM(N31:AZ31)</f>
        <v>1205000</v>
      </c>
      <c r="BC31" s="43" t="str">
        <f>SpellNumber(L31,BB31)</f>
        <v>INR  Twelve Lakh Five Thousand    Only</v>
      </c>
      <c r="IE31" s="22">
        <v>2</v>
      </c>
      <c r="IF31" s="22" t="s">
        <v>33</v>
      </c>
      <c r="IG31" s="22" t="s">
        <v>44</v>
      </c>
      <c r="IH31" s="22">
        <v>10</v>
      </c>
      <c r="II31" s="22" t="s">
        <v>37</v>
      </c>
    </row>
    <row r="32" spans="1:243" s="21" customFormat="1" ht="16.5" customHeight="1">
      <c r="A32" s="35">
        <v>3.04</v>
      </c>
      <c r="B32" s="24" t="s">
        <v>80</v>
      </c>
      <c r="C32" s="36" t="s">
        <v>89</v>
      </c>
      <c r="D32" s="60">
        <v>1</v>
      </c>
      <c r="E32" s="15" t="s">
        <v>37</v>
      </c>
      <c r="F32" s="61">
        <v>570000</v>
      </c>
      <c r="G32" s="23"/>
      <c r="H32" s="23"/>
      <c r="I32" s="38" t="s">
        <v>38</v>
      </c>
      <c r="J32" s="17">
        <f t="shared" si="5"/>
        <v>1</v>
      </c>
      <c r="K32" s="18" t="s">
        <v>64</v>
      </c>
      <c r="L32" s="18" t="s">
        <v>6</v>
      </c>
      <c r="M32" s="44"/>
      <c r="N32" s="23"/>
      <c r="O32" s="23"/>
      <c r="P32" s="40"/>
      <c r="Q32" s="23"/>
      <c r="R32" s="23"/>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82">
        <f>total_amount_ba($B$2,$D$2,D32,F32,J32,K32,M32)</f>
        <v>570000</v>
      </c>
      <c r="BB32" s="81">
        <f>BA32+SUM(N32:AZ32)</f>
        <v>570000</v>
      </c>
      <c r="BC32" s="43" t="str">
        <f>SpellNumber(L32,BB32)</f>
        <v>INR  Five Lakh Seventy Thousand    Only</v>
      </c>
      <c r="IE32" s="22">
        <v>3</v>
      </c>
      <c r="IF32" s="22" t="s">
        <v>46</v>
      </c>
      <c r="IG32" s="22" t="s">
        <v>47</v>
      </c>
      <c r="IH32" s="22">
        <v>10</v>
      </c>
      <c r="II32" s="22" t="s">
        <v>37</v>
      </c>
    </row>
    <row r="33" spans="1:243" s="21" customFormat="1" ht="16.5" customHeight="1">
      <c r="A33" s="35">
        <v>3.05</v>
      </c>
      <c r="B33" s="24" t="s">
        <v>81</v>
      </c>
      <c r="C33" s="36" t="s">
        <v>90</v>
      </c>
      <c r="D33" s="60">
        <v>1</v>
      </c>
      <c r="E33" s="15" t="s">
        <v>37</v>
      </c>
      <c r="F33" s="61">
        <v>1918520</v>
      </c>
      <c r="G33" s="23"/>
      <c r="H33" s="23"/>
      <c r="I33" s="38" t="s">
        <v>38</v>
      </c>
      <c r="J33" s="17">
        <f t="shared" si="5"/>
        <v>1</v>
      </c>
      <c r="K33" s="18" t="s">
        <v>64</v>
      </c>
      <c r="L33" s="18" t="s">
        <v>6</v>
      </c>
      <c r="M33" s="44"/>
      <c r="N33" s="23"/>
      <c r="O33" s="23"/>
      <c r="P33" s="40"/>
      <c r="Q33" s="23"/>
      <c r="R33" s="23"/>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82">
        <f>total_amount_ba($B$2,$D$2,D33,F33,J33,K33,M33)</f>
        <v>1918520</v>
      </c>
      <c r="BB33" s="81">
        <f>BA33+SUM(N33:AZ33)</f>
        <v>1918520</v>
      </c>
      <c r="BC33" s="43" t="str">
        <f>SpellNumber(L33,BB33)</f>
        <v>INR  Nineteen Lakh Eighteen Thousand Five Hundred &amp; Twenty  Only</v>
      </c>
      <c r="IE33" s="22">
        <v>1.01</v>
      </c>
      <c r="IF33" s="22" t="s">
        <v>39</v>
      </c>
      <c r="IG33" s="22" t="s">
        <v>34</v>
      </c>
      <c r="IH33" s="22">
        <v>123.223</v>
      </c>
      <c r="II33" s="22" t="s">
        <v>37</v>
      </c>
    </row>
    <row r="34" spans="1:243" s="21" customFormat="1" ht="16.5" customHeight="1">
      <c r="A34" s="35">
        <v>3.06</v>
      </c>
      <c r="B34" s="24" t="s">
        <v>82</v>
      </c>
      <c r="C34" s="36" t="s">
        <v>91</v>
      </c>
      <c r="D34" s="60">
        <v>1</v>
      </c>
      <c r="E34" s="15" t="s">
        <v>37</v>
      </c>
      <c r="F34" s="61">
        <v>1718852</v>
      </c>
      <c r="G34" s="23"/>
      <c r="H34" s="23"/>
      <c r="I34" s="38" t="s">
        <v>38</v>
      </c>
      <c r="J34" s="17">
        <f t="shared" si="5"/>
        <v>1</v>
      </c>
      <c r="K34" s="18" t="s">
        <v>64</v>
      </c>
      <c r="L34" s="18" t="s">
        <v>6</v>
      </c>
      <c r="M34" s="44"/>
      <c r="N34" s="23"/>
      <c r="O34" s="23"/>
      <c r="P34" s="40"/>
      <c r="Q34" s="23"/>
      <c r="R34" s="23"/>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5"/>
      <c r="AV34" s="40"/>
      <c r="AW34" s="40"/>
      <c r="AX34" s="40"/>
      <c r="AY34" s="40"/>
      <c r="AZ34" s="40"/>
      <c r="BA34" s="82">
        <f>total_amount_ba($B$2,$D$2,D34,F34,J34,K34,M34)</f>
        <v>1718852</v>
      </c>
      <c r="BB34" s="81">
        <f>BA34+SUM(N34:AZ34)</f>
        <v>1718852</v>
      </c>
      <c r="BC34" s="43" t="str">
        <f>SpellNumber(L34,BB34)</f>
        <v>INR  Seventeen Lakh Eighteen Thousand Eight Hundred &amp; Fifty Two  Only</v>
      </c>
      <c r="IE34" s="22">
        <v>1.02</v>
      </c>
      <c r="IF34" s="22" t="s">
        <v>41</v>
      </c>
      <c r="IG34" s="22" t="s">
        <v>42</v>
      </c>
      <c r="IH34" s="22">
        <v>213</v>
      </c>
      <c r="II34" s="22" t="s">
        <v>37</v>
      </c>
    </row>
    <row r="35" spans="1:243" s="21" customFormat="1" ht="23.25" customHeight="1">
      <c r="A35" s="35">
        <v>4</v>
      </c>
      <c r="B35" s="83" t="s">
        <v>86</v>
      </c>
      <c r="C35" s="36" t="s">
        <v>92</v>
      </c>
      <c r="D35" s="37"/>
      <c r="E35" s="15"/>
      <c r="F35" s="38"/>
      <c r="G35" s="16"/>
      <c r="H35" s="16"/>
      <c r="I35" s="38"/>
      <c r="J35" s="17"/>
      <c r="K35" s="18"/>
      <c r="L35" s="18"/>
      <c r="M35" s="19"/>
      <c r="N35" s="20"/>
      <c r="O35" s="20"/>
      <c r="P35" s="39"/>
      <c r="Q35" s="20"/>
      <c r="R35" s="20"/>
      <c r="S35" s="39"/>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1"/>
      <c r="BB35" s="42"/>
      <c r="BC35" s="43"/>
      <c r="IE35" s="22">
        <v>1</v>
      </c>
      <c r="IF35" s="22" t="s">
        <v>33</v>
      </c>
      <c r="IG35" s="22" t="s">
        <v>34</v>
      </c>
      <c r="IH35" s="22">
        <v>10</v>
      </c>
      <c r="II35" s="22" t="s">
        <v>35</v>
      </c>
    </row>
    <row r="36" spans="1:243" s="21" customFormat="1" ht="16.5" customHeight="1">
      <c r="A36" s="35">
        <v>4.01</v>
      </c>
      <c r="B36" s="24" t="s">
        <v>77</v>
      </c>
      <c r="C36" s="36" t="s">
        <v>93</v>
      </c>
      <c r="D36" s="60">
        <v>1</v>
      </c>
      <c r="E36" s="15" t="s">
        <v>37</v>
      </c>
      <c r="F36" s="61">
        <v>12006347</v>
      </c>
      <c r="G36" s="23"/>
      <c r="H36" s="16"/>
      <c r="I36" s="38" t="s">
        <v>38</v>
      </c>
      <c r="J36" s="17">
        <f aca="true" t="shared" si="6" ref="J36:J42">IF(I36="Less(-)",-1,1)</f>
        <v>1</v>
      </c>
      <c r="K36" s="18" t="s">
        <v>64</v>
      </c>
      <c r="L36" s="18" t="s">
        <v>6</v>
      </c>
      <c r="M36" s="44"/>
      <c r="N36" s="23"/>
      <c r="O36" s="23"/>
      <c r="P36" s="40"/>
      <c r="Q36" s="23"/>
      <c r="R36" s="23"/>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82">
        <f>total_amount_ba($B$2,$D$2,D36,F36,J36,K36,M36)</f>
        <v>12006347</v>
      </c>
      <c r="BB36" s="81">
        <f>BA36+SUM(N36:AZ36)</f>
        <v>12006347</v>
      </c>
      <c r="BC36" s="43" t="str">
        <f>SpellNumber(L36,BB36)</f>
        <v>INR  One Crore Twenty Lakh Six Thousand Three Hundred &amp; Forty Seven  Only</v>
      </c>
      <c r="IE36" s="22">
        <v>1.01</v>
      </c>
      <c r="IF36" s="22" t="s">
        <v>39</v>
      </c>
      <c r="IG36" s="22" t="s">
        <v>34</v>
      </c>
      <c r="IH36" s="22">
        <v>123.223</v>
      </c>
      <c r="II36" s="22" t="s">
        <v>37</v>
      </c>
    </row>
    <row r="37" spans="1:243" s="21" customFormat="1" ht="16.5" customHeight="1">
      <c r="A37" s="35">
        <v>4.02</v>
      </c>
      <c r="B37" s="24" t="s">
        <v>78</v>
      </c>
      <c r="C37" s="36" t="s">
        <v>94</v>
      </c>
      <c r="D37" s="60">
        <v>1</v>
      </c>
      <c r="E37" s="15" t="s">
        <v>37</v>
      </c>
      <c r="F37" s="61">
        <v>3355000</v>
      </c>
      <c r="G37" s="23"/>
      <c r="H37" s="23"/>
      <c r="I37" s="38" t="s">
        <v>38</v>
      </c>
      <c r="J37" s="17">
        <f t="shared" si="6"/>
        <v>1</v>
      </c>
      <c r="K37" s="18" t="s">
        <v>64</v>
      </c>
      <c r="L37" s="18" t="s">
        <v>6</v>
      </c>
      <c r="M37" s="44"/>
      <c r="N37" s="23"/>
      <c r="O37" s="23"/>
      <c r="P37" s="40"/>
      <c r="Q37" s="23"/>
      <c r="R37" s="23"/>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82">
        <f aca="true" t="shared" si="7" ref="BA37:BA42">total_amount_ba($B$2,$D$2,D37,F37,J37,K37,M37)</f>
        <v>3355000</v>
      </c>
      <c r="BB37" s="81">
        <f aca="true" t="shared" si="8" ref="BB37:BB42">BA37+SUM(N37:AZ37)</f>
        <v>3355000</v>
      </c>
      <c r="BC37" s="43" t="str">
        <f>SpellNumber(L37,BB37)</f>
        <v>INR  Thirty Three Lakh Fifty Five Thousand    Only</v>
      </c>
      <c r="IE37" s="22">
        <v>1.02</v>
      </c>
      <c r="IF37" s="22" t="s">
        <v>41</v>
      </c>
      <c r="IG37" s="22" t="s">
        <v>42</v>
      </c>
      <c r="IH37" s="22">
        <v>213</v>
      </c>
      <c r="II37" s="22" t="s">
        <v>37</v>
      </c>
    </row>
    <row r="38" spans="1:243" s="21" customFormat="1" ht="16.5" customHeight="1">
      <c r="A38" s="35">
        <v>4.03</v>
      </c>
      <c r="B38" s="24" t="s">
        <v>79</v>
      </c>
      <c r="C38" s="36" t="s">
        <v>95</v>
      </c>
      <c r="D38" s="60">
        <v>1</v>
      </c>
      <c r="E38" s="15" t="s">
        <v>37</v>
      </c>
      <c r="F38" s="61">
        <v>1676440</v>
      </c>
      <c r="G38" s="23"/>
      <c r="H38" s="23"/>
      <c r="I38" s="38" t="s">
        <v>38</v>
      </c>
      <c r="J38" s="17">
        <f t="shared" si="6"/>
        <v>1</v>
      </c>
      <c r="K38" s="18" t="s">
        <v>64</v>
      </c>
      <c r="L38" s="18" t="s">
        <v>6</v>
      </c>
      <c r="M38" s="44"/>
      <c r="N38" s="23"/>
      <c r="O38" s="23"/>
      <c r="P38" s="40"/>
      <c r="Q38" s="23"/>
      <c r="R38" s="23"/>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82">
        <f t="shared" si="7"/>
        <v>1676440</v>
      </c>
      <c r="BB38" s="81">
        <f t="shared" si="8"/>
        <v>1676440</v>
      </c>
      <c r="BC38" s="43" t="str">
        <f>SpellNumber(L38,BB38)</f>
        <v>INR  Sixteen Lakh Seventy Six Thousand Four Hundred &amp; Forty  Only</v>
      </c>
      <c r="IE38" s="22">
        <v>2</v>
      </c>
      <c r="IF38" s="22" t="s">
        <v>33</v>
      </c>
      <c r="IG38" s="22" t="s">
        <v>44</v>
      </c>
      <c r="IH38" s="22">
        <v>10</v>
      </c>
      <c r="II38" s="22" t="s">
        <v>37</v>
      </c>
    </row>
    <row r="39" spans="1:243" s="21" customFormat="1" ht="16.5" customHeight="1">
      <c r="A39" s="35">
        <v>4.04</v>
      </c>
      <c r="B39" s="24" t="s">
        <v>80</v>
      </c>
      <c r="C39" s="36" t="s">
        <v>96</v>
      </c>
      <c r="D39" s="60">
        <v>1</v>
      </c>
      <c r="E39" s="15" t="s">
        <v>37</v>
      </c>
      <c r="F39" s="61">
        <v>4818675</v>
      </c>
      <c r="G39" s="23"/>
      <c r="H39" s="23"/>
      <c r="I39" s="38" t="s">
        <v>38</v>
      </c>
      <c r="J39" s="17">
        <f t="shared" si="6"/>
        <v>1</v>
      </c>
      <c r="K39" s="18" t="s">
        <v>64</v>
      </c>
      <c r="L39" s="18" t="s">
        <v>6</v>
      </c>
      <c r="M39" s="44"/>
      <c r="N39" s="23"/>
      <c r="O39" s="23"/>
      <c r="P39" s="40"/>
      <c r="Q39" s="23"/>
      <c r="R39" s="23"/>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82">
        <f t="shared" si="7"/>
        <v>4818675</v>
      </c>
      <c r="BB39" s="81">
        <f t="shared" si="8"/>
        <v>4818675</v>
      </c>
      <c r="BC39" s="43" t="str">
        <f>SpellNumber(L39,BB39)</f>
        <v>INR  Forty Eight Lakh Eighteen Thousand Six Hundred &amp; Seventy Five  Only</v>
      </c>
      <c r="IE39" s="22">
        <v>3</v>
      </c>
      <c r="IF39" s="22" t="s">
        <v>46</v>
      </c>
      <c r="IG39" s="22" t="s">
        <v>47</v>
      </c>
      <c r="IH39" s="22">
        <v>10</v>
      </c>
      <c r="II39" s="22" t="s">
        <v>37</v>
      </c>
    </row>
    <row r="40" spans="1:243" s="21" customFormat="1" ht="16.5" customHeight="1">
      <c r="A40" s="35">
        <v>4.05</v>
      </c>
      <c r="B40" s="24" t="s">
        <v>81</v>
      </c>
      <c r="C40" s="36" t="s">
        <v>97</v>
      </c>
      <c r="D40" s="60">
        <v>1</v>
      </c>
      <c r="E40" s="15" t="s">
        <v>37</v>
      </c>
      <c r="F40" s="61">
        <v>2645000</v>
      </c>
      <c r="G40" s="23"/>
      <c r="H40" s="23"/>
      <c r="I40" s="38" t="s">
        <v>38</v>
      </c>
      <c r="J40" s="17">
        <f t="shared" si="6"/>
        <v>1</v>
      </c>
      <c r="K40" s="18" t="s">
        <v>64</v>
      </c>
      <c r="L40" s="18" t="s">
        <v>6</v>
      </c>
      <c r="M40" s="44"/>
      <c r="N40" s="23"/>
      <c r="O40" s="23"/>
      <c r="P40" s="40"/>
      <c r="Q40" s="23"/>
      <c r="R40" s="23"/>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82">
        <f t="shared" si="7"/>
        <v>2645000</v>
      </c>
      <c r="BB40" s="81">
        <f t="shared" si="8"/>
        <v>2645000</v>
      </c>
      <c r="BC40" s="43" t="str">
        <f>SpellNumber(L40,BB40)</f>
        <v>INR  Twenty Six Lakh Forty Five Thousand    Only</v>
      </c>
      <c r="IE40" s="22">
        <v>1.01</v>
      </c>
      <c r="IF40" s="22" t="s">
        <v>39</v>
      </c>
      <c r="IG40" s="22" t="s">
        <v>34</v>
      </c>
      <c r="IH40" s="22">
        <v>123.223</v>
      </c>
      <c r="II40" s="22" t="s">
        <v>37</v>
      </c>
    </row>
    <row r="41" spans="1:243" s="21" customFormat="1" ht="16.5" customHeight="1">
      <c r="A41" s="35">
        <v>4.06</v>
      </c>
      <c r="B41" s="24" t="s">
        <v>82</v>
      </c>
      <c r="C41" s="36" t="s">
        <v>98</v>
      </c>
      <c r="D41" s="60">
        <v>1</v>
      </c>
      <c r="E41" s="15" t="s">
        <v>37</v>
      </c>
      <c r="F41" s="61">
        <v>2314041</v>
      </c>
      <c r="G41" s="23"/>
      <c r="H41" s="23"/>
      <c r="I41" s="38" t="s">
        <v>38</v>
      </c>
      <c r="J41" s="17">
        <f t="shared" si="6"/>
        <v>1</v>
      </c>
      <c r="K41" s="18" t="s">
        <v>64</v>
      </c>
      <c r="L41" s="18" t="s">
        <v>6</v>
      </c>
      <c r="M41" s="44"/>
      <c r="N41" s="23"/>
      <c r="O41" s="23"/>
      <c r="P41" s="40"/>
      <c r="Q41" s="23"/>
      <c r="R41" s="23"/>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5"/>
      <c r="AV41" s="40"/>
      <c r="AW41" s="40"/>
      <c r="AX41" s="40"/>
      <c r="AY41" s="40"/>
      <c r="AZ41" s="40"/>
      <c r="BA41" s="82">
        <f t="shared" si="7"/>
        <v>2314041</v>
      </c>
      <c r="BB41" s="81">
        <f t="shared" si="8"/>
        <v>2314041</v>
      </c>
      <c r="BC41" s="43" t="str">
        <f>SpellNumber(L41,BB41)</f>
        <v>INR  Twenty Three Lakh Fourteen Thousand  &amp;Forty One  Only</v>
      </c>
      <c r="IE41" s="22">
        <v>1.02</v>
      </c>
      <c r="IF41" s="22" t="s">
        <v>41</v>
      </c>
      <c r="IG41" s="22" t="s">
        <v>42</v>
      </c>
      <c r="IH41" s="22">
        <v>213</v>
      </c>
      <c r="II41" s="22" t="s">
        <v>37</v>
      </c>
    </row>
    <row r="42" spans="1:243" s="21" customFormat="1" ht="16.5" customHeight="1">
      <c r="A42" s="35">
        <v>4.07</v>
      </c>
      <c r="B42" s="24" t="s">
        <v>83</v>
      </c>
      <c r="C42" s="36" t="s">
        <v>99</v>
      </c>
      <c r="D42" s="60">
        <v>1</v>
      </c>
      <c r="E42" s="15" t="s">
        <v>37</v>
      </c>
      <c r="F42" s="61">
        <v>2200000</v>
      </c>
      <c r="G42" s="23"/>
      <c r="H42" s="23"/>
      <c r="I42" s="38" t="s">
        <v>38</v>
      </c>
      <c r="J42" s="17">
        <f t="shared" si="6"/>
        <v>1</v>
      </c>
      <c r="K42" s="18" t="s">
        <v>64</v>
      </c>
      <c r="L42" s="18" t="s">
        <v>6</v>
      </c>
      <c r="M42" s="44"/>
      <c r="N42" s="23"/>
      <c r="O42" s="23"/>
      <c r="P42" s="40"/>
      <c r="Q42" s="23"/>
      <c r="R42" s="23"/>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82">
        <f t="shared" si="7"/>
        <v>2200000</v>
      </c>
      <c r="BB42" s="81">
        <f t="shared" si="8"/>
        <v>2200000</v>
      </c>
      <c r="BC42" s="43" t="str">
        <f>SpellNumber(L42,BB42)</f>
        <v>INR  Twenty Two Lakh    Only</v>
      </c>
      <c r="IE42" s="22">
        <v>2</v>
      </c>
      <c r="IF42" s="22" t="s">
        <v>33</v>
      </c>
      <c r="IG42" s="22" t="s">
        <v>44</v>
      </c>
      <c r="IH42" s="22">
        <v>10</v>
      </c>
      <c r="II42" s="22" t="s">
        <v>37</v>
      </c>
    </row>
    <row r="43" spans="1:243" s="21" customFormat="1" ht="16.5" customHeight="1">
      <c r="A43" s="35">
        <v>5</v>
      </c>
      <c r="B43" s="24" t="s">
        <v>87</v>
      </c>
      <c r="C43" s="36" t="s">
        <v>100</v>
      </c>
      <c r="D43" s="60">
        <v>1</v>
      </c>
      <c r="E43" s="15" t="s">
        <v>37</v>
      </c>
      <c r="F43" s="61">
        <v>586895.6615</v>
      </c>
      <c r="G43" s="23"/>
      <c r="H43" s="23"/>
      <c r="I43" s="38" t="s">
        <v>38</v>
      </c>
      <c r="J43" s="17">
        <f>IF(I43="Less(-)",-1,1)</f>
        <v>1</v>
      </c>
      <c r="K43" s="18" t="s">
        <v>64</v>
      </c>
      <c r="L43" s="18" t="s">
        <v>6</v>
      </c>
      <c r="M43" s="44"/>
      <c r="N43" s="23"/>
      <c r="O43" s="23"/>
      <c r="P43" s="40"/>
      <c r="Q43" s="23"/>
      <c r="R43" s="23"/>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82">
        <f>total_amount_ba($B$2,$D$2,D43,F43,J43,K43,M43)</f>
        <v>586895.66</v>
      </c>
      <c r="BB43" s="81">
        <f>BA43+SUM(N43:AZ43)</f>
        <v>586895.66</v>
      </c>
      <c r="BC43" s="43" t="str">
        <f>SpellNumber(L43,BB43)</f>
        <v>INR  Five Lakh Eighty Six Thousand Eight Hundred &amp; Ninety Five  and Paise Sixty Six Only</v>
      </c>
      <c r="IE43" s="22">
        <v>2</v>
      </c>
      <c r="IF43" s="22" t="s">
        <v>33</v>
      </c>
      <c r="IG43" s="22" t="s">
        <v>44</v>
      </c>
      <c r="IH43" s="22">
        <v>10</v>
      </c>
      <c r="II43" s="22" t="s">
        <v>37</v>
      </c>
    </row>
    <row r="44" spans="1:243" s="21" customFormat="1" ht="34.5" customHeight="1">
      <c r="A44" s="46" t="s">
        <v>62</v>
      </c>
      <c r="B44" s="47"/>
      <c r="C44" s="48"/>
      <c r="D44" s="49"/>
      <c r="E44" s="49"/>
      <c r="F44" s="49"/>
      <c r="G44" s="49"/>
      <c r="H44" s="50"/>
      <c r="I44" s="50"/>
      <c r="J44" s="50"/>
      <c r="K44" s="50"/>
      <c r="L44" s="51"/>
      <c r="BA44" s="62">
        <f>SUM(BA13:BA43)</f>
        <v>59276461.86</v>
      </c>
      <c r="BB44" s="66">
        <f>SUM(BB13:BB43)</f>
        <v>59276461.86</v>
      </c>
      <c r="BC44" s="43" t="str">
        <f>SpellNumber($E$2,BB44)</f>
        <v>INR  Five Crore Ninety Two Lakh Seventy Six Thousand Four Hundred &amp; Sixty One  and Paise Eighty Six Only</v>
      </c>
      <c r="IE44" s="22">
        <v>4</v>
      </c>
      <c r="IF44" s="22" t="s">
        <v>41</v>
      </c>
      <c r="IG44" s="22" t="s">
        <v>61</v>
      </c>
      <c r="IH44" s="22">
        <v>10</v>
      </c>
      <c r="II44" s="22" t="s">
        <v>37</v>
      </c>
    </row>
    <row r="45" spans="1:243" s="27" customFormat="1" ht="33.75" customHeight="1">
      <c r="A45" s="47" t="s">
        <v>66</v>
      </c>
      <c r="B45" s="52"/>
      <c r="C45" s="25"/>
      <c r="D45" s="53"/>
      <c r="E45" s="54" t="s">
        <v>69</v>
      </c>
      <c r="F45" s="64"/>
      <c r="G45" s="55"/>
      <c r="H45" s="26"/>
      <c r="I45" s="26"/>
      <c r="J45" s="26"/>
      <c r="K45" s="56"/>
      <c r="L45" s="57"/>
      <c r="M45" s="58"/>
      <c r="O45" s="21"/>
      <c r="P45" s="21"/>
      <c r="Q45" s="21"/>
      <c r="R45" s="21"/>
      <c r="S45" s="21"/>
      <c r="BA45" s="63">
        <f>IF(ISBLANK(F45),0,IF(E45="Excess (+)",ROUND(BA44+(BA44*F45),2),IF(E45="Less (-)",ROUND(BA44+(BA44*F45*(-1)),2),IF(E45="At Par",BA44,0))))</f>
        <v>0</v>
      </c>
      <c r="BB45" s="65">
        <f>ROUND(BA45,0)</f>
        <v>0</v>
      </c>
      <c r="BC45" s="43" t="str">
        <f>SpellNumber($E$2,BA45)</f>
        <v>INR Zero Only</v>
      </c>
      <c r="IE45" s="28"/>
      <c r="IF45" s="28"/>
      <c r="IG45" s="28"/>
      <c r="IH45" s="28"/>
      <c r="II45" s="28"/>
    </row>
    <row r="46" spans="1:243" s="27" customFormat="1" ht="41.25" customHeight="1">
      <c r="A46" s="46" t="s">
        <v>65</v>
      </c>
      <c r="B46" s="46"/>
      <c r="C46" s="71" t="str">
        <f>SpellNumber($E$2,BA45)</f>
        <v>INR Zero Only</v>
      </c>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3"/>
      <c r="IE46" s="28"/>
      <c r="IF46" s="28"/>
      <c r="IG46" s="28"/>
      <c r="IH46" s="28"/>
      <c r="II46" s="28"/>
    </row>
    <row r="47" spans="3:243" s="12" customFormat="1" ht="15">
      <c r="C47" s="29"/>
      <c r="D47" s="29"/>
      <c r="E47" s="29"/>
      <c r="F47" s="29"/>
      <c r="G47" s="29"/>
      <c r="H47" s="29"/>
      <c r="I47" s="29"/>
      <c r="J47" s="29"/>
      <c r="K47" s="29"/>
      <c r="L47" s="29"/>
      <c r="M47" s="29"/>
      <c r="O47" s="29"/>
      <c r="BA47" s="29"/>
      <c r="BC47" s="29"/>
      <c r="IE47" s="13"/>
      <c r="IF47" s="13"/>
      <c r="IG47" s="13"/>
      <c r="IH47" s="13"/>
      <c r="II47" s="13"/>
    </row>
  </sheetData>
  <sheetProtection password="CC7B" sheet="1" selectLockedCells="1"/>
  <mergeCells count="8">
    <mergeCell ref="A9:BC9"/>
    <mergeCell ref="C46:BC46"/>
    <mergeCell ref="A1:L1"/>
    <mergeCell ref="A4:BC4"/>
    <mergeCell ref="A5:BC5"/>
    <mergeCell ref="A6:BC6"/>
    <mergeCell ref="A7:BC7"/>
    <mergeCell ref="B8:BC8"/>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45">
      <formula1>IF(E45="Select",-1,IF(E45="At Par",0,0))</formula1>
      <formula2>IF(E45="Select",-1,IF(E45="At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5">
      <formula1>0</formula1>
      <formula2>IF(E45&lt;&gt;"Select",99.9,0)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5">
      <formula1>0</formula1>
      <formula2>99.9</formula2>
    </dataValidation>
    <dataValidation type="list" allowBlank="1" showInputMessage="1" showErrorMessage="1" sqref="E45">
      <formula1>"Select, Excess (+), Less (-)"</formula1>
    </dataValidation>
    <dataValidation type="decimal" allowBlank="1" showInputMessage="1" showErrorMessage="1" promptTitle="Rate Entry" prompt="Please enter the Basic Price in Rupees for this item. " errorTitle="Invaid Entry" error="Only Numeric Values are allowed. " sqref="G13:H4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20 M36:M43 M29:M34 M22:M27">
      <formula1>0</formula1>
      <formula2>999999999999999</formula2>
    </dataValidation>
    <dataValidation allowBlank="1" showInputMessage="1" showErrorMessage="1" promptTitle="Item Description" prompt="Please enter Item Description in text" sqref="B19:B20 B41:B43 B34 B27"/>
    <dataValidation type="list" allowBlank="1" showInputMessage="1" showErrorMessage="1" sqref="L13 L14 L15 L16 L17 L18 L19 L20 L21 L22 L23 L24 L25 L26 L27 L28 L29 L30 L31 L32 L33 L34 L35 L36 L37 L38 L39 L40 L41 L42 L43">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D13:D43 F13:F43">
      <formula1>0</formula1>
      <formula2>999999999999999</formula2>
    </dataValidation>
    <dataValidation allowBlank="1" showInputMessage="1" showErrorMessage="1" promptTitle="Units" prompt="Please enter Units in text" sqref="E13:E43"/>
    <dataValidation type="decimal" allowBlank="1" showInputMessage="1" showErrorMessage="1" promptTitle="Rate Entry" prompt="Please enter the Inspection Charges in Rupees for this item. " errorTitle="Invaid Entry" error="Only Numeric Values are allowed. " sqref="Q13:Q4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3">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43">
      <formula1>0</formula1>
      <formula2>999999999999999</formula2>
    </dataValidation>
    <dataValidation allowBlank="1" showInputMessage="1" showErrorMessage="1" promptTitle="Itemcode/Make" prompt="Please enter text" sqref="C13:C43"/>
    <dataValidation type="decimal" allowBlank="1" showInputMessage="1" showErrorMessage="1" errorTitle="Invalid Entry" error="Only Numeric Values are allowed. " sqref="A13:A43">
      <formula1>0</formula1>
      <formula2>999999999999999</formula2>
    </dataValidation>
    <dataValidation type="list" showInputMessage="1" showErrorMessage="1" sqref="I13:I43">
      <formula1>"Excess(+), Less(-)"</formula1>
    </dataValidation>
    <dataValidation allowBlank="1" showInputMessage="1" showErrorMessage="1" promptTitle="Addition / Deduction" prompt="Please Choose the correct One" sqref="J13:J43"/>
    <dataValidation type="list" allowBlank="1" showInputMessage="1" showErrorMessage="1" sqref="C2">
      <formula1>"Normal, SingleWindow, Alternate"</formula1>
    </dataValidation>
    <dataValidation type="list" allowBlank="1" showInputMessage="1" showErrorMessage="1" sqref="K13:K43">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0" t="s">
        <v>2</v>
      </c>
      <c r="F6" s="80"/>
      <c r="G6" s="80"/>
      <c r="H6" s="80"/>
      <c r="I6" s="80"/>
      <c r="J6" s="80"/>
      <c r="K6" s="80"/>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2015-01-07T05:41:29Z</cp:lastPrinted>
  <dcterms:created xsi:type="dcterms:W3CDTF">2009-01-30T06:42:42Z</dcterms:created>
  <dcterms:modified xsi:type="dcterms:W3CDTF">2017-11-04T11:15:44Z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